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/>
  <mc:AlternateContent xmlns:mc="http://schemas.openxmlformats.org/markup-compatibility/2006">
    <mc:Choice Requires="x15">
      <x15ac:absPath xmlns:x15ac="http://schemas.microsoft.com/office/spreadsheetml/2010/11/ac" url="C:\Users\Voracova\Documents\THO\prednasky\"/>
    </mc:Choice>
  </mc:AlternateContent>
  <xr:revisionPtr revIDLastSave="0" documentId="13_ncr:1_{4C1FC03C-7C06-4EE8-BFF5-EBAD4E933285}" xr6:coauthVersionLast="36" xr6:coauthVersionMax="36" xr10:uidLastSave="{00000000-0000-0000-0000-000000000000}"/>
  <bookViews>
    <workbookView xWindow="285" yWindow="120" windowWidth="13200" windowHeight="7950" activeTab="1" xr2:uid="{00000000-000D-0000-FFFF-FFFF00000000}"/>
  </bookViews>
  <sheets>
    <sheet name="M-M-1 ztraty" sheetId="1" r:id="rId1"/>
    <sheet name="M-M-1 infty" sheetId="3" r:id="rId2"/>
    <sheet name="M-M-n ztraty" sheetId="4" r:id="rId3"/>
    <sheet name="M-M-n infty" sheetId="5" r:id="rId4"/>
  </sheets>
  <calcPr calcId="191029"/>
</workbook>
</file>

<file path=xl/calcChain.xml><?xml version="1.0" encoding="utf-8"?>
<calcChain xmlns="http://schemas.openxmlformats.org/spreadsheetml/2006/main">
  <c r="H36" i="4" l="1"/>
  <c r="D12" i="4"/>
  <c r="H37" i="4"/>
  <c r="C10" i="5" l="1"/>
  <c r="C10" i="4"/>
  <c r="C13" i="4"/>
  <c r="D10" i="3"/>
  <c r="I28" i="3" s="1"/>
  <c r="I30" i="3" s="1"/>
  <c r="C11" i="1"/>
  <c r="C12" i="5"/>
  <c r="C15" i="5"/>
  <c r="C18" i="5" s="1"/>
  <c r="C14" i="5"/>
  <c r="C13" i="5"/>
  <c r="C12" i="4"/>
  <c r="C19" i="1"/>
  <c r="C15" i="4"/>
  <c r="C23" i="4"/>
  <c r="C14" i="4"/>
  <c r="I12" i="5"/>
  <c r="C17" i="5"/>
  <c r="C20" i="5"/>
  <c r="C21" i="5"/>
  <c r="C23" i="5"/>
  <c r="C20" i="4"/>
  <c r="C16" i="4"/>
  <c r="C17" i="4"/>
  <c r="C21" i="4"/>
  <c r="C18" i="4"/>
  <c r="C22" i="4"/>
  <c r="C19" i="4"/>
  <c r="I14" i="5"/>
  <c r="H32" i="5"/>
  <c r="C25" i="4"/>
  <c r="D23" i="4"/>
  <c r="F20" i="4"/>
  <c r="D20" i="4"/>
  <c r="D21" i="4"/>
  <c r="E21" i="4"/>
  <c r="H32" i="4"/>
  <c r="D17" i="4"/>
  <c r="F14" i="4"/>
  <c r="D13" i="4"/>
  <c r="D16" i="4"/>
  <c r="D15" i="4"/>
  <c r="E15" i="4"/>
  <c r="D18" i="4"/>
  <c r="F15" i="4"/>
  <c r="D14" i="4"/>
  <c r="E14" i="4"/>
  <c r="D22" i="4"/>
  <c r="E22" i="4"/>
  <c r="D19" i="4"/>
  <c r="E19" i="4"/>
  <c r="E12" i="4"/>
  <c r="E23" i="4"/>
  <c r="H34" i="4"/>
  <c r="E17" i="4"/>
  <c r="F12" i="4"/>
  <c r="F18" i="4"/>
  <c r="E20" i="4"/>
  <c r="F17" i="4"/>
  <c r="E18" i="4"/>
  <c r="F19" i="4"/>
  <c r="E16" i="4"/>
  <c r="F13" i="4"/>
  <c r="F25" i="4"/>
  <c r="H29" i="4"/>
  <c r="H31" i="4"/>
  <c r="D25" i="4"/>
  <c r="F16" i="4"/>
  <c r="E13" i="4"/>
  <c r="H33" i="4"/>
  <c r="E25" i="4"/>
  <c r="H28" i="4"/>
  <c r="H30" i="4"/>
  <c r="I20" i="1" l="1"/>
  <c r="I21" i="1"/>
  <c r="I17" i="1"/>
  <c r="I24" i="1"/>
  <c r="J16" i="3"/>
  <c r="D17" i="3"/>
  <c r="I36" i="3"/>
  <c r="J20" i="3"/>
  <c r="D21" i="3"/>
  <c r="D19" i="3"/>
  <c r="J19" i="3"/>
  <c r="J17" i="3"/>
  <c r="D20" i="3"/>
  <c r="J13" i="3"/>
  <c r="C14" i="1"/>
  <c r="C18" i="1"/>
  <c r="I13" i="1"/>
  <c r="C16" i="1"/>
  <c r="I19" i="1"/>
  <c r="I18" i="1"/>
  <c r="I16" i="1"/>
  <c r="C13" i="1"/>
  <c r="C17" i="1"/>
  <c r="I23" i="1"/>
  <c r="I22" i="1"/>
  <c r="I14" i="1"/>
  <c r="H38" i="1"/>
  <c r="C15" i="1"/>
  <c r="C20" i="1"/>
  <c r="I15" i="1"/>
  <c r="J22" i="3"/>
  <c r="D14" i="3"/>
  <c r="J12" i="3"/>
  <c r="J21" i="3"/>
  <c r="I37" i="3"/>
  <c r="J14" i="3"/>
  <c r="D18" i="3"/>
  <c r="D15" i="3"/>
  <c r="D16" i="3"/>
  <c r="D13" i="3"/>
  <c r="J18" i="3"/>
  <c r="D22" i="3"/>
  <c r="J15" i="3"/>
  <c r="I29" i="3"/>
  <c r="I31" i="3" s="1"/>
  <c r="D12" i="3"/>
  <c r="J23" i="3"/>
  <c r="D23" i="3"/>
  <c r="I18" i="5"/>
  <c r="C22" i="5"/>
  <c r="I22" i="5" s="1"/>
  <c r="I23" i="5"/>
  <c r="I13" i="5"/>
  <c r="I21" i="5"/>
  <c r="C19" i="5"/>
  <c r="I19" i="5" s="1"/>
  <c r="C16" i="5"/>
  <c r="H37" i="5"/>
  <c r="H36" i="5"/>
  <c r="I15" i="5"/>
  <c r="I17" i="5"/>
  <c r="I20" i="5"/>
  <c r="H33" i="5"/>
  <c r="I26" i="1" l="1"/>
  <c r="C26" i="1"/>
  <c r="D13" i="1" s="1"/>
  <c r="J25" i="3"/>
  <c r="D25" i="3"/>
  <c r="E12" i="3" s="1"/>
  <c r="F12" i="3" s="1"/>
  <c r="I32" i="3"/>
  <c r="I33" i="3"/>
  <c r="C25" i="5"/>
  <c r="D12" i="5" s="1"/>
  <c r="D17" i="5" s="1"/>
  <c r="D23" i="5"/>
  <c r="D13" i="5"/>
  <c r="E13" i="5" s="1"/>
  <c r="D15" i="5"/>
  <c r="D21" i="5"/>
  <c r="D20" i="5"/>
  <c r="D14" i="5"/>
  <c r="E14" i="5" s="1"/>
  <c r="D16" i="5"/>
  <c r="D18" i="5"/>
  <c r="D22" i="5"/>
  <c r="D19" i="5"/>
  <c r="E12" i="5"/>
  <c r="I16" i="5"/>
  <c r="I25" i="5" s="1"/>
  <c r="D18" i="1" l="1"/>
  <c r="D24" i="1"/>
  <c r="H34" i="1"/>
  <c r="D23" i="1"/>
  <c r="D14" i="1"/>
  <c r="E14" i="1" s="1"/>
  <c r="D15" i="1"/>
  <c r="D21" i="1"/>
  <c r="D17" i="1"/>
  <c r="E13" i="1"/>
  <c r="H33" i="1"/>
  <c r="D22" i="1"/>
  <c r="H37" i="1"/>
  <c r="D20" i="1"/>
  <c r="D19" i="1"/>
  <c r="D16" i="1"/>
  <c r="E17" i="3"/>
  <c r="E23" i="3"/>
  <c r="G22" i="3" s="1"/>
  <c r="E15" i="3"/>
  <c r="E22" i="3"/>
  <c r="F22" i="3" s="1"/>
  <c r="E20" i="3"/>
  <c r="F20" i="3" s="1"/>
  <c r="E13" i="3"/>
  <c r="F13" i="3" s="1"/>
  <c r="E18" i="3"/>
  <c r="E19" i="3"/>
  <c r="G18" i="3" s="1"/>
  <c r="E16" i="3"/>
  <c r="E21" i="3"/>
  <c r="G20" i="3" s="1"/>
  <c r="E14" i="3"/>
  <c r="G15" i="3"/>
  <c r="F16" i="3"/>
  <c r="F17" i="3"/>
  <c r="G16" i="3"/>
  <c r="F15" i="3"/>
  <c r="G14" i="3"/>
  <c r="F18" i="3"/>
  <c r="G17" i="3"/>
  <c r="F14" i="3"/>
  <c r="G13" i="3"/>
  <c r="D25" i="5"/>
  <c r="E20" i="5"/>
  <c r="F17" i="5"/>
  <c r="E23" i="5"/>
  <c r="F20" i="5"/>
  <c r="F19" i="5"/>
  <c r="E22" i="5"/>
  <c r="F12" i="5"/>
  <c r="F15" i="5"/>
  <c r="E18" i="5"/>
  <c r="E21" i="5"/>
  <c r="F18" i="5"/>
  <c r="E17" i="5"/>
  <c r="F14" i="5"/>
  <c r="F16" i="5"/>
  <c r="E19" i="5"/>
  <c r="F13" i="5"/>
  <c r="E16" i="5"/>
  <c r="H29" i="5"/>
  <c r="E15" i="5"/>
  <c r="E25" i="5" s="1"/>
  <c r="F13" i="1" l="1"/>
  <c r="F23" i="3"/>
  <c r="G19" i="3"/>
  <c r="E25" i="3"/>
  <c r="F19" i="3"/>
  <c r="F25" i="3" s="1"/>
  <c r="F21" i="3"/>
  <c r="E17" i="1"/>
  <c r="F16" i="1"/>
  <c r="E23" i="1"/>
  <c r="F22" i="1"/>
  <c r="E19" i="1"/>
  <c r="F18" i="1"/>
  <c r="E21" i="1"/>
  <c r="F20" i="1"/>
  <c r="E16" i="1"/>
  <c r="F15" i="1"/>
  <c r="F19" i="1"/>
  <c r="E20" i="1"/>
  <c r="E15" i="1"/>
  <c r="F14" i="1"/>
  <c r="F23" i="1"/>
  <c r="H35" i="1"/>
  <c r="E24" i="1"/>
  <c r="E22" i="1"/>
  <c r="F21" i="1"/>
  <c r="D26" i="1"/>
  <c r="F17" i="1"/>
  <c r="E18" i="1"/>
  <c r="G21" i="3"/>
  <c r="G12" i="3"/>
  <c r="H31" i="5"/>
  <c r="H28" i="5"/>
  <c r="H30" i="5" s="1"/>
  <c r="F25" i="5"/>
  <c r="G25" i="3" l="1"/>
  <c r="E26" i="1"/>
  <c r="H29" i="1" s="1"/>
  <c r="H31" i="1" s="1"/>
  <c r="F26" i="1"/>
  <c r="H30" i="1" s="1"/>
  <c r="H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Voracova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neměnit,
Změna nemá vliv, vzorce pro MM1</t>
        </r>
      </text>
    </comment>
    <comment ref="F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neměnit,
výsledky by byly špatně</t>
        </r>
      </text>
    </comment>
    <comment ref="E1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Průměrný počet zákazníků v systému</t>
        </r>
      </text>
    </comment>
    <comment ref="F1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Průměrná délka fronty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Symbol"/>
            <family val="1"/>
            <charset val="2"/>
          </rPr>
          <t>r</t>
        </r>
        <r>
          <rPr>
            <b/>
            <sz val="9"/>
            <color indexed="81"/>
            <rFont val="Tahoma"/>
            <family val="2"/>
            <charset val="238"/>
          </rPr>
          <t>^k</t>
        </r>
      </text>
    </comment>
    <comment ref="E2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H29</t>
        </r>
      </text>
    </comment>
    <comment ref="F2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H30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Voracova</author>
  </authors>
  <commentList>
    <comment ref="F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neměnit
změna nemá vliv, vzorce pro MM1</t>
        </r>
      </text>
    </comment>
    <comment ref="J25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p0+p1+…+p11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Voracova</author>
  </authors>
  <commentList>
    <comment ref="E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neměnit, výsledky by byly špatně</t>
        </r>
      </text>
    </comment>
    <comment ref="E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neměnit, výsledky by byly špatně</t>
        </r>
      </text>
    </comment>
    <comment ref="E1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Průměrný počet zákazníků (fronta+linka)</t>
        </r>
      </text>
    </comment>
    <comment ref="F10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Průměrná délka fronty</t>
        </r>
      </text>
    </comment>
    <comment ref="C16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máme 3 linky
p4-p11 odlišný vzorec</t>
        </r>
      </text>
    </comment>
    <comment ref="E25" authorId="0" shapeId="0" xr:uid="{00000000-0006-0000-0200-000006000000}">
      <text>
        <r>
          <rPr>
            <sz val="9"/>
            <color indexed="81"/>
            <rFont val="Tahoma"/>
            <family val="2"/>
            <charset val="238"/>
          </rPr>
          <t>H28</t>
        </r>
      </text>
    </comment>
    <comment ref="H34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p11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Voracova</author>
  </authors>
  <commentList>
    <comment ref="F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neměnit, výsledky by byly špatně</t>
        </r>
      </text>
    </comment>
    <comment ref="E10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Průměrný počet zákazníků v systému</t>
        </r>
      </text>
    </comment>
    <comment ref="F1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Průměrný počet zákazníků ve frontě</t>
        </r>
      </text>
    </comment>
    <comment ref="C16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máme 3 linky
p0-p3 odlišný vzorec</t>
        </r>
      </text>
    </comment>
    <comment ref="I25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součet p0-p11
kontrola přesnosti</t>
        </r>
      </text>
    </comment>
  </commentList>
</comments>
</file>

<file path=xl/sharedStrings.xml><?xml version="1.0" encoding="utf-8"?>
<sst xmlns="http://schemas.openxmlformats.org/spreadsheetml/2006/main" count="142" uniqueCount="62">
  <si>
    <t>Průměrný počet zákazníků v systému</t>
  </si>
  <si>
    <t>Průměrný počet zákazníků ve frontě</t>
  </si>
  <si>
    <t>Parametry systému</t>
  </si>
  <si>
    <t>Průměrná doba čekání v systému</t>
  </si>
  <si>
    <t>Průměrná doba čekání ve frontě</t>
  </si>
  <si>
    <t>Pravděpodobnost, že je systém prázdný</t>
  </si>
  <si>
    <t>Pravděpodobnost ztráty zákazníka</t>
  </si>
  <si>
    <r>
      <t>r</t>
    </r>
    <r>
      <rPr>
        <b/>
        <sz val="10"/>
        <rFont val="Arial CE"/>
        <family val="2"/>
        <charset val="238"/>
      </rPr>
      <t>=</t>
    </r>
  </si>
  <si>
    <t>E[X]</t>
  </si>
  <si>
    <r>
      <t xml:space="preserve">počet </t>
    </r>
    <r>
      <rPr>
        <b/>
        <sz val="10"/>
        <rFont val="Arial CE"/>
        <charset val="238"/>
      </rPr>
      <t>k</t>
    </r>
  </si>
  <si>
    <r>
      <t>koef</t>
    </r>
    <r>
      <rPr>
        <b/>
        <sz val="10"/>
        <rFont val="Arial CE"/>
        <charset val="238"/>
      </rPr>
      <t xml:space="preserve"> q</t>
    </r>
    <r>
      <rPr>
        <b/>
        <vertAlign val="subscript"/>
        <sz val="10"/>
        <rFont val="Arial CE"/>
        <charset val="238"/>
      </rPr>
      <t>k</t>
    </r>
  </si>
  <si>
    <r>
      <t xml:space="preserve"> p</t>
    </r>
    <r>
      <rPr>
        <b/>
        <vertAlign val="subscript"/>
        <sz val="10"/>
        <rFont val="Arial CE"/>
        <charset val="238"/>
      </rPr>
      <t>k=</t>
    </r>
    <r>
      <rPr>
        <b/>
        <sz val="10"/>
        <rFont val="Arial CE"/>
        <charset val="238"/>
      </rPr>
      <t>p</t>
    </r>
    <r>
      <rPr>
        <b/>
        <vertAlign val="subscript"/>
        <sz val="10"/>
        <rFont val="Arial CE"/>
        <charset val="238"/>
      </rPr>
      <t>0*</t>
    </r>
    <r>
      <rPr>
        <b/>
        <sz val="10"/>
        <rFont val="Arial CE"/>
        <charset val="238"/>
      </rPr>
      <t>q</t>
    </r>
    <r>
      <rPr>
        <b/>
        <vertAlign val="subscript"/>
        <sz val="10"/>
        <rFont val="Arial CE"/>
        <charset val="238"/>
      </rPr>
      <t>k</t>
    </r>
  </si>
  <si>
    <r>
      <t>k* p</t>
    </r>
    <r>
      <rPr>
        <b/>
        <vertAlign val="subscript"/>
        <sz val="10"/>
        <rFont val="Arial CE"/>
        <charset val="238"/>
      </rPr>
      <t>k</t>
    </r>
  </si>
  <si>
    <r>
      <t xml:space="preserve"> p</t>
    </r>
    <r>
      <rPr>
        <b/>
        <vertAlign val="subscript"/>
        <sz val="10"/>
        <rFont val="Arial CE"/>
        <charset val="238"/>
      </rPr>
      <t>k</t>
    </r>
  </si>
  <si>
    <t>E[F]</t>
  </si>
  <si>
    <r>
      <t>f* p</t>
    </r>
    <r>
      <rPr>
        <b/>
        <vertAlign val="subscript"/>
        <sz val="10"/>
        <rFont val="Arial CE"/>
        <charset val="238"/>
      </rPr>
      <t>f</t>
    </r>
  </si>
  <si>
    <t>Vytíženost systému</t>
  </si>
  <si>
    <t>Intenzita provozu</t>
  </si>
  <si>
    <r>
      <t>...zanedbávám  p</t>
    </r>
    <r>
      <rPr>
        <b/>
        <vertAlign val="subscript"/>
        <sz val="10"/>
        <rFont val="Arial CE"/>
        <charset val="238"/>
      </rPr>
      <t>12</t>
    </r>
    <r>
      <rPr>
        <b/>
        <sz val="10"/>
        <rFont val="Arial CE"/>
        <charset val="238"/>
      </rPr>
      <t>-p</t>
    </r>
    <r>
      <rPr>
        <b/>
        <vertAlign val="subscript"/>
        <sz val="10"/>
        <rFont val="Symbol"/>
        <family val="1"/>
        <charset val="2"/>
      </rPr>
      <t>¥</t>
    </r>
  </si>
  <si>
    <t>Littleho
zákon</t>
  </si>
  <si>
    <t>Nelze spočítat přímo
není možný zjednodušený 
výpočet p_0</t>
  </si>
  <si>
    <r>
      <t>1/p</t>
    </r>
    <r>
      <rPr>
        <b/>
        <vertAlign val="subscript"/>
        <sz val="10"/>
        <rFont val="Arial CE"/>
        <charset val="238"/>
      </rPr>
      <t>0</t>
    </r>
  </si>
  <si>
    <t>Pravděpodobnost, že je linka obsazena</t>
  </si>
  <si>
    <t>Pravděpodobnost, že jsou linky obsazeny</t>
  </si>
  <si>
    <t>Vstupní parametry systému</t>
  </si>
  <si>
    <r>
      <t xml:space="preserve">r </t>
    </r>
    <r>
      <rPr>
        <b/>
        <sz val="10"/>
        <rFont val="Arial CE"/>
        <family val="2"/>
        <charset val="238"/>
      </rPr>
      <t xml:space="preserve">= </t>
    </r>
  </si>
  <si>
    <t>S</t>
  </si>
  <si>
    <t>M/M/1/r</t>
  </si>
  <si>
    <t>Výsledky</t>
  </si>
  <si>
    <r>
      <t>M/M/1/</t>
    </r>
    <r>
      <rPr>
        <b/>
        <sz val="16"/>
        <rFont val="Symbol"/>
        <family val="1"/>
        <charset val="2"/>
      </rPr>
      <t>¥</t>
    </r>
    <r>
      <rPr>
        <b/>
        <sz val="16"/>
        <rFont val="Arial CE"/>
        <family val="2"/>
        <charset val="238"/>
      </rPr>
      <t xml:space="preserve"> </t>
    </r>
  </si>
  <si>
    <t xml:space="preserve">M/M/n/r </t>
  </si>
  <si>
    <r>
      <t>M/M/n/</t>
    </r>
    <r>
      <rPr>
        <b/>
        <sz val="16"/>
        <rFont val="Symbol"/>
        <family val="1"/>
        <charset val="2"/>
      </rPr>
      <t>¥</t>
    </r>
    <r>
      <rPr>
        <b/>
        <sz val="16"/>
        <rFont val="Arial CE"/>
        <family val="2"/>
        <charset val="238"/>
      </rPr>
      <t xml:space="preserve"> </t>
    </r>
  </si>
  <si>
    <r>
      <t>Rozdělení pravděpodobnosti můžeme počítat dvěma způsoby:
Výpočtem p</t>
    </r>
    <r>
      <rPr>
        <vertAlign val="subscript"/>
        <sz val="10"/>
        <rFont val="Arial CE"/>
        <charset val="238"/>
      </rPr>
      <t>0</t>
    </r>
    <r>
      <rPr>
        <sz val="10"/>
        <rFont val="Arial CE"/>
        <charset val="238"/>
      </rPr>
      <t xml:space="preserve"> pomocí součtu koeficientů q</t>
    </r>
    <r>
      <rPr>
        <vertAlign val="subscript"/>
        <sz val="10"/>
        <rFont val="Arial CE"/>
        <charset val="238"/>
      </rPr>
      <t>k</t>
    </r>
    <r>
      <rPr>
        <sz val="10"/>
        <rFont val="Arial CE"/>
        <charset val="238"/>
      </rPr>
      <t xml:space="preserve"> nebo přímým vozrcem pro p</t>
    </r>
    <r>
      <rPr>
        <vertAlign val="subscript"/>
        <sz val="10"/>
        <rFont val="Arial CE"/>
        <charset val="238"/>
      </rPr>
      <t>0</t>
    </r>
    <r>
      <rPr>
        <sz val="10"/>
        <rFont val="Arial CE"/>
        <charset val="238"/>
      </rPr>
      <t>. Pro kontrolu ekvivalence jsou předvedeny oba způsoby. Doporučuji používat postupný výpočet p</t>
    </r>
    <r>
      <rPr>
        <vertAlign val="subscript"/>
        <sz val="10"/>
        <rFont val="Arial CE"/>
        <charset val="238"/>
      </rPr>
      <t>0</t>
    </r>
    <r>
      <rPr>
        <sz val="10"/>
        <rFont val="Arial CE"/>
        <charset val="238"/>
      </rPr>
      <t xml:space="preserve"> (levá část tabulky), je to obecnější a přehlednější přístup použitelný pro všechny fronty.</t>
    </r>
  </si>
  <si>
    <t>…</t>
  </si>
  <si>
    <r>
      <t>Rozdělení pravděpodobnosti je možné spočítat jen postupným výpočtem p</t>
    </r>
    <r>
      <rPr>
        <vertAlign val="subscript"/>
        <sz val="10"/>
        <rFont val="Arial CE"/>
        <charset val="238"/>
      </rPr>
      <t>0</t>
    </r>
    <r>
      <rPr>
        <sz val="10"/>
        <rFont val="Arial CE"/>
        <charset val="238"/>
      </rPr>
      <t xml:space="preserve"> pomocí součtu koeficientů q</t>
    </r>
    <r>
      <rPr>
        <vertAlign val="subscript"/>
        <sz val="10"/>
        <rFont val="Arial CE"/>
        <charset val="238"/>
      </rPr>
      <t>k</t>
    </r>
    <r>
      <rPr>
        <sz val="10"/>
        <rFont val="Arial CE"/>
        <charset val="238"/>
      </rPr>
      <t>.</t>
    </r>
  </si>
  <si>
    <t>infty</t>
  </si>
  <si>
    <r>
      <t xml:space="preserve">intenzita vstupu </t>
    </r>
    <r>
      <rPr>
        <b/>
        <sz val="10"/>
        <rFont val="Symbol"/>
        <family val="1"/>
        <charset val="2"/>
      </rPr>
      <t>l</t>
    </r>
  </si>
  <si>
    <r>
      <t xml:space="preserve">intenzita obsluhy </t>
    </r>
    <r>
      <rPr>
        <b/>
        <sz val="10"/>
        <rFont val="Symbol"/>
        <family val="1"/>
        <charset val="2"/>
      </rPr>
      <t>m</t>
    </r>
  </si>
  <si>
    <t>počet linek n</t>
  </si>
  <si>
    <t>zásobník r</t>
  </si>
  <si>
    <r>
      <t>Rozdělení pravděpodobnosti můžeme počítat dvěma způsoby:
Přibližným výpočtem p</t>
    </r>
    <r>
      <rPr>
        <vertAlign val="subscript"/>
        <sz val="10"/>
        <rFont val="Arial CE"/>
        <charset val="238"/>
      </rPr>
      <t>0</t>
    </r>
    <r>
      <rPr>
        <sz val="10"/>
        <rFont val="Arial CE"/>
        <charset val="238"/>
      </rPr>
      <t xml:space="preserve"> pomocí součtu koeficientů q</t>
    </r>
    <r>
      <rPr>
        <vertAlign val="subscript"/>
        <sz val="10"/>
        <rFont val="Arial CE"/>
        <charset val="238"/>
      </rPr>
      <t>k</t>
    </r>
    <r>
      <rPr>
        <sz val="10"/>
        <rFont val="Arial CE"/>
        <charset val="238"/>
      </rPr>
      <t xml:space="preserve"> nebo přímým vzorcem pro p</t>
    </r>
    <r>
      <rPr>
        <vertAlign val="subscript"/>
        <sz val="10"/>
        <rFont val="Arial CE"/>
        <charset val="238"/>
      </rPr>
      <t>0</t>
    </r>
    <r>
      <rPr>
        <sz val="10"/>
        <rFont val="Arial CE"/>
        <charset val="238"/>
      </rPr>
      <t>. Výsledky v modrých sloupcích porovnejte. Pro nekonečné fronty je přesný jen přímý výpočet p</t>
    </r>
    <r>
      <rPr>
        <vertAlign val="subscript"/>
        <sz val="10"/>
        <rFont val="Arial CE"/>
        <charset val="238"/>
      </rPr>
      <t xml:space="preserve">0 </t>
    </r>
    <r>
      <rPr>
        <sz val="10"/>
        <rFont val="Arial CE"/>
        <charset val="238"/>
      </rPr>
      <t>(pravá část tabulky).</t>
    </r>
  </si>
  <si>
    <t>Poznámka: uvedené postupy výpočtu nejsou jediným možným přístupem. Nejpřehlednější je použití rekurentního vzorce.</t>
  </si>
  <si>
    <t>Littleho vztahy pro obsloužené</t>
  </si>
  <si>
    <t>Průměrný počet zákazníků v systému E[X]</t>
  </si>
  <si>
    <t>Průměrný počet zákazníků ve frontě E[F]</t>
  </si>
  <si>
    <t>Vyzkoušejte: vzorce pro vícelinkové systémy jsou dvojí, zvlášť  pro stavy 0-n a zvlášť pro zákazníky ve frontě. Porovnáme-li rekurentní zápisy, snadno odhalíme jejich původ. Proto lze doporučit rekurentní formule i pro postupné výpočty pravděpodobností pk.</t>
  </si>
  <si>
    <r>
      <t>Rozdělení pravděpodobnosti můžeme počítat dvěma způsoby:
Výpočtem p</t>
    </r>
    <r>
      <rPr>
        <vertAlign val="subscript"/>
        <sz val="10"/>
        <rFont val="Arial CE"/>
        <charset val="238"/>
      </rPr>
      <t>0</t>
    </r>
    <r>
      <rPr>
        <sz val="10"/>
        <rFont val="Arial CE"/>
        <charset val="238"/>
      </rPr>
      <t xml:space="preserve"> pomocí nekonečného součtu koeficientů q</t>
    </r>
    <r>
      <rPr>
        <vertAlign val="subscript"/>
        <sz val="10"/>
        <rFont val="Arial CE"/>
        <charset val="238"/>
      </rPr>
      <t>k</t>
    </r>
    <r>
      <rPr>
        <sz val="10"/>
        <rFont val="Arial CE"/>
        <charset val="238"/>
      </rPr>
      <t xml:space="preserve"> nebo přímým vozrcem pro p</t>
    </r>
    <r>
      <rPr>
        <vertAlign val="subscript"/>
        <sz val="10"/>
        <rFont val="Arial CE"/>
        <charset val="238"/>
      </rPr>
      <t>0</t>
    </r>
    <r>
      <rPr>
        <sz val="10"/>
        <rFont val="Arial CE"/>
        <charset val="238"/>
      </rPr>
      <t>. Porovnejte modré sloupce pk. Pro nekonečné fronty je přesný přímý výpočet p</t>
    </r>
    <r>
      <rPr>
        <vertAlign val="subscript"/>
        <sz val="10"/>
        <rFont val="Arial CE"/>
        <charset val="238"/>
      </rPr>
      <t>0</t>
    </r>
    <r>
      <rPr>
        <sz val="10"/>
        <rFont val="Arial CE"/>
        <charset val="238"/>
      </rPr>
      <t xml:space="preserve"> (pravá část tabulky).</t>
    </r>
  </si>
  <si>
    <r>
      <t xml:space="preserve">Změnit můžete jen žlutě podbarvené buňky - </t>
    </r>
    <r>
      <rPr>
        <sz val="10"/>
        <color rgb="FFFF0000"/>
        <rFont val="Symbol"/>
        <family val="1"/>
        <charset val="2"/>
      </rPr>
      <t>l, m</t>
    </r>
  </si>
  <si>
    <t xml:space="preserve">¥ </t>
  </si>
  <si>
    <t>Vytíženost systému (server Utilization)</t>
  </si>
  <si>
    <t>Operativa: Queuing Theory</t>
  </si>
  <si>
    <r>
      <t xml:space="preserve">Vypočítá jen </t>
    </r>
    <r>
      <rPr>
        <sz val="10"/>
        <rFont val="Symbol"/>
        <family val="1"/>
        <charset val="2"/>
      </rPr>
      <t>r=l</t>
    </r>
    <r>
      <rPr>
        <sz val="10"/>
        <rFont val="Arial CE"/>
        <charset val="238"/>
      </rPr>
      <t>/n</t>
    </r>
    <r>
      <rPr>
        <sz val="10"/>
        <rFont val="Symbol"/>
        <family val="1"/>
        <charset val="2"/>
      </rPr>
      <t>m</t>
    </r>
    <r>
      <rPr>
        <sz val="10"/>
        <rFont val="Arial CE"/>
        <charset val="238"/>
      </rPr>
      <t xml:space="preserve"> ale tady nemá žádný význam. Stále si drží název "Find the system busy"</t>
    </r>
  </si>
  <si>
    <t>p0 vypočítá správně</t>
  </si>
  <si>
    <t>vypočítá i pro nestabilní systémy, výsledky napíše do závorek</t>
  </si>
  <si>
    <t>M/M/S</t>
  </si>
  <si>
    <t>M/M/1</t>
  </si>
  <si>
    <t>M/M/S/K</t>
  </si>
  <si>
    <t>K je celkový maximální  počet zákazníků v systému</t>
  </si>
  <si>
    <t>K=n+r</t>
  </si>
  <si>
    <t>M/M/1/K</t>
  </si>
  <si>
    <t>Není schopen výpočtu pro K &gt; 7</t>
  </si>
  <si>
    <t>Vypočítá i nesmyslné pravděpodobosti zakázaných stavů. Pravděpodobnosti existujících stavů jsou správně.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</si>
</sst>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vertAlign val="subscript"/>
      <sz val="10"/>
      <name val="Arial CE"/>
      <charset val="238"/>
    </font>
    <font>
      <b/>
      <sz val="16"/>
      <name val="Symbol"/>
      <family val="1"/>
      <charset val="2"/>
    </font>
    <font>
      <b/>
      <sz val="10"/>
      <name val="Symbol"/>
      <family val="1"/>
      <charset val="2"/>
    </font>
    <font>
      <sz val="10"/>
      <name val="SymbolPi"/>
    </font>
    <font>
      <sz val="10"/>
      <color indexed="55"/>
      <name val="Arial CE"/>
      <charset val="238"/>
    </font>
    <font>
      <b/>
      <vertAlign val="subscript"/>
      <sz val="10"/>
      <name val="Symbol"/>
      <family val="1"/>
      <charset val="2"/>
    </font>
    <font>
      <sz val="10"/>
      <color indexed="23"/>
      <name val="Arial CE"/>
      <charset val="238"/>
    </font>
    <font>
      <sz val="9"/>
      <color indexed="81"/>
      <name val="Tahoma"/>
      <family val="2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vertAlign val="subscript"/>
      <sz val="10"/>
      <name val="Arial CE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Symbol"/>
      <family val="1"/>
      <charset val="2"/>
    </font>
    <font>
      <sz val="10"/>
      <color rgb="FFFF0000"/>
      <name val="Arial CE"/>
      <charset val="238"/>
    </font>
    <font>
      <sz val="10"/>
      <color rgb="FFFF0000"/>
      <name val="Symbol"/>
      <family val="1"/>
      <charset val="2"/>
    </font>
    <font>
      <sz val="10"/>
      <color theme="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0" borderId="0" xfId="0" applyFill="1" applyBorder="1"/>
    <xf numFmtId="0" fontId="1" fillId="0" borderId="0" xfId="0" applyFont="1"/>
    <xf numFmtId="0" fontId="0" fillId="2" borderId="0" xfId="0" applyFill="1" applyAlignment="1">
      <alignment horizontal="left"/>
    </xf>
    <xf numFmtId="0" fontId="1" fillId="2" borderId="0" xfId="0" applyFont="1" applyFill="1"/>
    <xf numFmtId="0" fontId="8" fillId="2" borderId="1" xfId="0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left"/>
    </xf>
    <xf numFmtId="0" fontId="5" fillId="2" borderId="0" xfId="0" applyFont="1" applyFill="1"/>
    <xf numFmtId="0" fontId="9" fillId="0" borderId="0" xfId="0" applyFont="1" applyAlignment="1">
      <alignment horizontal="right"/>
    </xf>
    <xf numFmtId="0" fontId="0" fillId="3" borderId="0" xfId="0" applyFill="1"/>
    <xf numFmtId="0" fontId="0" fillId="0" borderId="0" xfId="0" applyFill="1"/>
    <xf numFmtId="0" fontId="5" fillId="0" borderId="0" xfId="0" applyFont="1" applyAlignment="1">
      <alignment horizontal="right"/>
    </xf>
    <xf numFmtId="0" fontId="0" fillId="0" borderId="0" xfId="0" applyAlignment="1"/>
    <xf numFmtId="0" fontId="0" fillId="0" borderId="0" xfId="0" applyFill="1" applyBorder="1" applyAlignment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2" fontId="0" fillId="0" borderId="0" xfId="0" applyNumberFormat="1" applyFill="1"/>
    <xf numFmtId="0" fontId="10" fillId="0" borderId="0" xfId="0" applyFont="1" applyFill="1"/>
    <xf numFmtId="0" fontId="5" fillId="2" borderId="0" xfId="0" applyFont="1" applyFill="1" applyBorder="1"/>
    <xf numFmtId="164" fontId="0" fillId="4" borderId="0" xfId="0" applyNumberFormat="1" applyFill="1" applyBorder="1"/>
    <xf numFmtId="2" fontId="0" fillId="5" borderId="0" xfId="0" applyNumberFormat="1" applyFill="1"/>
    <xf numFmtId="2" fontId="0" fillId="4" borderId="0" xfId="0" applyNumberFormat="1" applyFill="1" applyBorder="1"/>
    <xf numFmtId="2" fontId="0" fillId="4" borderId="3" xfId="0" applyNumberFormat="1" applyFill="1" applyBorder="1"/>
    <xf numFmtId="2" fontId="0" fillId="0" borderId="3" xfId="0" applyNumberFormat="1" applyBorder="1"/>
    <xf numFmtId="2" fontId="0" fillId="0" borderId="0" xfId="0" applyNumberFormat="1" applyBorder="1"/>
    <xf numFmtId="164" fontId="0" fillId="4" borderId="3" xfId="0" applyNumberFormat="1" applyFill="1" applyBorder="1" applyAlignment="1">
      <alignment horizontal="left" indent="2"/>
    </xf>
    <xf numFmtId="164" fontId="0" fillId="4" borderId="0" xfId="0" applyNumberFormat="1" applyFill="1" applyBorder="1" applyAlignment="1">
      <alignment horizontal="left" indent="2"/>
    </xf>
    <xf numFmtId="0" fontId="5" fillId="5" borderId="0" xfId="0" applyFont="1" applyFill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Alignment="1"/>
    <xf numFmtId="9" fontId="0" fillId="0" borderId="0" xfId="1" applyFont="1"/>
    <xf numFmtId="0" fontId="0" fillId="2" borderId="4" xfId="0" applyFill="1" applyBorder="1"/>
    <xf numFmtId="2" fontId="0" fillId="0" borderId="4" xfId="0" applyNumberFormat="1" applyBorder="1"/>
    <xf numFmtId="2" fontId="5" fillId="0" borderId="0" xfId="0" applyNumberFormat="1" applyFont="1" applyAlignment="1">
      <alignment horizontal="right"/>
    </xf>
    <xf numFmtId="0" fontId="12" fillId="0" borderId="0" xfId="0" applyFont="1" applyFill="1" applyAlignment="1">
      <alignment wrapText="1"/>
    </xf>
    <xf numFmtId="9" fontId="1" fillId="0" borderId="0" xfId="1"/>
    <xf numFmtId="164" fontId="0" fillId="4" borderId="4" xfId="0" applyNumberFormat="1" applyFill="1" applyBorder="1" applyAlignment="1">
      <alignment horizontal="left" indent="2"/>
    </xf>
    <xf numFmtId="0" fontId="14" fillId="0" borderId="0" xfId="0" applyFont="1" applyAlignment="1">
      <alignment horizontal="right"/>
    </xf>
    <xf numFmtId="0" fontId="12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5" fillId="6" borderId="9" xfId="0" applyFont="1" applyFill="1" applyBorder="1"/>
    <xf numFmtId="0" fontId="0" fillId="0" borderId="9" xfId="0" applyFont="1" applyFill="1" applyBorder="1"/>
    <xf numFmtId="0" fontId="0" fillId="0" borderId="12" xfId="0" applyFont="1" applyFill="1" applyBorder="1"/>
    <xf numFmtId="0" fontId="0" fillId="0" borderId="9" xfId="0" applyBorder="1"/>
    <xf numFmtId="0" fontId="0" fillId="0" borderId="12" xfId="0" applyBorder="1"/>
    <xf numFmtId="0" fontId="0" fillId="0" borderId="7" xfId="0" applyBorder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4" fillId="0" borderId="8" xfId="0" applyFont="1" applyFill="1" applyBorder="1"/>
    <xf numFmtId="0" fontId="4" fillId="0" borderId="10" xfId="0" applyFont="1" applyFill="1" applyBorder="1"/>
    <xf numFmtId="0" fontId="0" fillId="0" borderId="11" xfId="0" applyFill="1" applyBorder="1"/>
    <xf numFmtId="2" fontId="0" fillId="0" borderId="0" xfId="0" applyNumberFormat="1" applyAlignment="1">
      <alignment horizontal="center" vertical="top"/>
    </xf>
    <xf numFmtId="164" fontId="0" fillId="4" borderId="3" xfId="0" applyNumberFormat="1" applyFill="1" applyBorder="1"/>
    <xf numFmtId="2" fontId="5" fillId="0" borderId="0" xfId="0" applyNumberFormat="1" applyFont="1"/>
    <xf numFmtId="2" fontId="5" fillId="0" borderId="0" xfId="0" applyNumberFormat="1" applyFont="1" applyFill="1"/>
    <xf numFmtId="0" fontId="19" fillId="0" borderId="0" xfId="0" applyFont="1"/>
    <xf numFmtId="0" fontId="14" fillId="0" borderId="12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2" fillId="0" borderId="0" xfId="0" applyFont="1" applyFill="1" applyAlignment="1">
      <alignment horizontal="center" wrapText="1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  <xf numFmtId="2" fontId="0" fillId="4" borderId="0" xfId="0" applyNumberForma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2" fontId="21" fillId="7" borderId="0" xfId="0" applyNumberFormat="1" applyFont="1" applyFill="1"/>
    <xf numFmtId="0" fontId="5" fillId="8" borderId="0" xfId="0" applyFont="1" applyFill="1"/>
    <xf numFmtId="0" fontId="5" fillId="0" borderId="0" xfId="0" applyFont="1" applyFill="1"/>
    <xf numFmtId="0" fontId="0" fillId="0" borderId="0" xfId="0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cs-CZ"/>
              <a:t>Pravděpodobnosti</a:t>
            </a:r>
            <a:r>
              <a:rPr lang="cs-CZ" baseline="0"/>
              <a:t> počtu zákazníků v systému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'M-M-1 ztraty'!$D$12</c:f>
              <c:strCache>
                <c:ptCount val="1"/>
                <c:pt idx="0">
                  <c:v> pk=p0*qk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FB5-4EF0-9434-627CE843404E}"/>
              </c:ext>
            </c:extLst>
          </c:dPt>
          <c:cat>
            <c:numRef>
              <c:f>'M-M-1 ztraty'!$B$13:$B$24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'M-M-1 ztraty'!$D$13:$D$24</c:f>
              <c:numCache>
                <c:formatCode>0.00</c:formatCode>
                <c:ptCount val="12"/>
                <c:pt idx="0">
                  <c:v>2.0301348136399684E-2</c:v>
                </c:pt>
                <c:pt idx="1">
                  <c:v>3.0452022204599527E-2</c:v>
                </c:pt>
                <c:pt idx="2">
                  <c:v>4.5678033306899291E-2</c:v>
                </c:pt>
                <c:pt idx="3">
                  <c:v>6.8517049960348936E-2</c:v>
                </c:pt>
                <c:pt idx="4">
                  <c:v>0.1027755749405234</c:v>
                </c:pt>
                <c:pt idx="5">
                  <c:v>0.1541633624107851</c:v>
                </c:pt>
                <c:pt idx="6">
                  <c:v>0.23124504361617765</c:v>
                </c:pt>
                <c:pt idx="7">
                  <c:v>0.34686756542426644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5-4EF0-9434-627CE843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-27"/>
        <c:axId val="949755471"/>
        <c:axId val="1"/>
      </c:barChart>
      <c:catAx>
        <c:axId val="9497554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</a:t>
                </a:r>
                <a:r>
                  <a:rPr lang="cs-CZ" baseline="0"/>
                  <a:t> zákazníků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Ustálená</a:t>
                </a:r>
                <a:r>
                  <a:rPr lang="cs-CZ" baseline="0"/>
                  <a:t> pravděpodobnost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97554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Rozdělení</a:t>
            </a:r>
            <a:r>
              <a:rPr lang="cs-CZ" baseline="0"/>
              <a:t> pravděpodobnosti počtu zákazníků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F4D-4AC2-99FE-53FCCB98EBA4}"/>
              </c:ext>
            </c:extLst>
          </c:dPt>
          <c:cat>
            <c:numRef>
              <c:f>'M-M-1 infty'!$C$12:$C$23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'M-M-1 infty'!$J$12:$J$23</c:f>
              <c:numCache>
                <c:formatCode>0.000</c:formatCode>
                <c:ptCount val="12"/>
                <c:pt idx="0">
                  <c:v>0.2857142857142857</c:v>
                </c:pt>
                <c:pt idx="1">
                  <c:v>0.20408163265306123</c:v>
                </c:pt>
                <c:pt idx="2">
                  <c:v>0.1457725947521866</c:v>
                </c:pt>
                <c:pt idx="3">
                  <c:v>0.10412328196584757</c:v>
                </c:pt>
                <c:pt idx="4">
                  <c:v>7.4373772832748264E-2</c:v>
                </c:pt>
                <c:pt idx="5">
                  <c:v>5.3124123451963046E-2</c:v>
                </c:pt>
                <c:pt idx="6">
                  <c:v>3.7945802465687885E-2</c:v>
                </c:pt>
                <c:pt idx="7">
                  <c:v>2.7104144618348494E-2</c:v>
                </c:pt>
                <c:pt idx="8">
                  <c:v>1.9360103298820354E-2</c:v>
                </c:pt>
                <c:pt idx="9">
                  <c:v>1.3828645213443111E-2</c:v>
                </c:pt>
                <c:pt idx="10">
                  <c:v>9.8776037238879361E-3</c:v>
                </c:pt>
                <c:pt idx="11">
                  <c:v>7.0554312313485263E-3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D-4AC2-99FE-53FCCB98E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overlap val="-27"/>
        <c:axId val="949756271"/>
        <c:axId val="1"/>
      </c:barChart>
      <c:catAx>
        <c:axId val="949756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</a:t>
                </a:r>
                <a:r>
                  <a:rPr lang="cs-CZ" baseline="0"/>
                  <a:t> zákazníků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Ustálené</a:t>
                </a:r>
                <a:r>
                  <a:rPr lang="cs-CZ" baseline="0"/>
                  <a:t> p</a:t>
                </a:r>
                <a:r>
                  <a:rPr lang="cs-CZ"/>
                  <a:t>ravděpodobnosti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97562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Rozdělení</a:t>
            </a:r>
            <a:r>
              <a:rPr lang="cs-CZ" baseline="0"/>
              <a:t> pravděpodobnosti počtu zákazníků 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5875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ACCE-4968-9E84-6AA2A2ABC487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CE-4968-9E84-6AA2A2ABC4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'M-M-n ztraty'!$B$12:$B$23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'M-M-n ztraty'!$D$12:$D$23</c:f>
              <c:numCache>
                <c:formatCode>0.000</c:formatCode>
                <c:ptCount val="12"/>
                <c:pt idx="0">
                  <c:v>3.0206712379052029E-2</c:v>
                </c:pt>
                <c:pt idx="1">
                  <c:v>8.4578794661345671E-2</c:v>
                </c:pt>
                <c:pt idx="2">
                  <c:v>0.11841031252588394</c:v>
                </c:pt>
                <c:pt idx="3">
                  <c:v>0.110516291690825</c:v>
                </c:pt>
                <c:pt idx="4">
                  <c:v>0.10314853891143666</c:v>
                </c:pt>
                <c:pt idx="5">
                  <c:v>9.6271969650674194E-2</c:v>
                </c:pt>
                <c:pt idx="6">
                  <c:v>8.9853838340629252E-2</c:v>
                </c:pt>
                <c:pt idx="7">
                  <c:v>8.3863582451253943E-2</c:v>
                </c:pt>
                <c:pt idx="8">
                  <c:v>7.8272676954503684E-2</c:v>
                </c:pt>
                <c:pt idx="9">
                  <c:v>7.305449849087009E-2</c:v>
                </c:pt>
                <c:pt idx="10">
                  <c:v>6.8184198591478756E-2</c:v>
                </c:pt>
                <c:pt idx="11">
                  <c:v>6.3638585352046834E-2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E-4968-9E84-6AA2A2ABC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27"/>
        <c:axId val="949755871"/>
        <c:axId val="1"/>
      </c:barChart>
      <c:catAx>
        <c:axId val="9497558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Počty</a:t>
                </a:r>
                <a:r>
                  <a:rPr lang="cs-CZ" baseline="0"/>
                  <a:t> zákazníků v systému M/M/3/8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Ustálené</a:t>
                </a:r>
                <a:r>
                  <a:rPr lang="cs-CZ" baseline="0"/>
                  <a:t> pravděpodobnosti pk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97558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Rozdělení</a:t>
            </a:r>
            <a:r>
              <a:rPr lang="cs-CZ" baseline="0"/>
              <a:t> pravděpodobnosti počtu zákazníků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'M-M-n infty'!$B$12:$B$23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'M-M-n infty'!$I$12:$I$23</c:f>
              <c:numCache>
                <c:formatCode>0.000</c:formatCode>
                <c:ptCount val="12"/>
                <c:pt idx="0">
                  <c:v>0.17266187050359708</c:v>
                </c:pt>
                <c:pt idx="1">
                  <c:v>0.2877697841726618</c:v>
                </c:pt>
                <c:pt idx="2">
                  <c:v>0.23980815347721818</c:v>
                </c:pt>
                <c:pt idx="3">
                  <c:v>0.1332267519317879</c:v>
                </c:pt>
                <c:pt idx="4">
                  <c:v>7.401486218432661E-2</c:v>
                </c:pt>
                <c:pt idx="5">
                  <c:v>4.1119367880181459E-2</c:v>
                </c:pt>
                <c:pt idx="6">
                  <c:v>2.2844093266767479E-2</c:v>
                </c:pt>
                <c:pt idx="7">
                  <c:v>1.2691162925981932E-2</c:v>
                </c:pt>
                <c:pt idx="8">
                  <c:v>7.0506460699899633E-3</c:v>
                </c:pt>
                <c:pt idx="9">
                  <c:v>3.917025594438869E-3</c:v>
                </c:pt>
                <c:pt idx="10">
                  <c:v>2.1761253302438159E-3</c:v>
                </c:pt>
                <c:pt idx="11">
                  <c:v>1.20895851680212E-3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1-4326-8130-F5DC745B4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overlap val="-27"/>
        <c:axId val="949759471"/>
        <c:axId val="1"/>
      </c:barChart>
      <c:catAx>
        <c:axId val="9497594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</a:t>
                </a:r>
                <a:r>
                  <a:rPr lang="cs-CZ" baseline="0"/>
                  <a:t> zákazníků v M/M/3/</a:t>
                </a:r>
                <a:r>
                  <a:rPr lang="cs-CZ" sz="1000" b="0" i="0" u="none" strike="noStrike" baseline="0"/>
                  <a:t>∞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Ustálené</a:t>
                </a:r>
                <a:r>
                  <a:rPr lang="cs-CZ" baseline="0"/>
                  <a:t> pravděpodobnosti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97594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9</xdr:row>
          <xdr:rowOff>123825</xdr:rowOff>
        </xdr:from>
        <xdr:to>
          <xdr:col>4</xdr:col>
          <xdr:colOff>209550</xdr:colOff>
          <xdr:row>9</xdr:row>
          <xdr:rowOff>504825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>
                <a:alpha val="47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9</xdr:row>
          <xdr:rowOff>123825</xdr:rowOff>
        </xdr:from>
        <xdr:to>
          <xdr:col>9</xdr:col>
          <xdr:colOff>533400</xdr:colOff>
          <xdr:row>10</xdr:row>
          <xdr:rowOff>28575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>
                <a:alpha val="50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10</xdr:col>
      <xdr:colOff>0</xdr:colOff>
      <xdr:row>2</xdr:row>
      <xdr:rowOff>47625</xdr:rowOff>
    </xdr:from>
    <xdr:to>
      <xdr:col>17</xdr:col>
      <xdr:colOff>304800</xdr:colOff>
      <xdr:row>9</xdr:row>
      <xdr:rowOff>457200</xdr:rowOff>
    </xdr:to>
    <xdr:graphicFrame macro="">
      <xdr:nvGraphicFramePr>
        <xdr:cNvPr id="1195" name="Graf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76200</xdr:rowOff>
        </xdr:from>
        <xdr:to>
          <xdr:col>5</xdr:col>
          <xdr:colOff>38100</xdr:colOff>
          <xdr:row>51</xdr:row>
          <xdr:rowOff>28575</xdr:rowOff>
        </xdr:to>
        <xdr:sp macro="" textlink="">
          <xdr:nvSpPr>
            <xdr:cNvPr id="1186" name="Object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190500</xdr:colOff>
      <xdr:row>45</xdr:row>
      <xdr:rowOff>28575</xdr:rowOff>
    </xdr:from>
    <xdr:to>
      <xdr:col>8</xdr:col>
      <xdr:colOff>390525</xdr:colOff>
      <xdr:row>49</xdr:row>
      <xdr:rowOff>9525</xdr:rowOff>
    </xdr:to>
    <xdr:pic>
      <xdr:nvPicPr>
        <xdr:cNvPr id="6" name="Obrázek 5" descr="Cover art">
          <a:extLst>
            <a:ext uri="{FF2B5EF4-FFF2-40B4-BE49-F238E27FC236}">
              <a16:creationId xmlns:a16="http://schemas.microsoft.com/office/drawing/2014/main" id="{71B925F2-BED2-4C1E-8D4C-63B04234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907732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8</xdr:row>
          <xdr:rowOff>142875</xdr:rowOff>
        </xdr:from>
        <xdr:to>
          <xdr:col>5</xdr:col>
          <xdr:colOff>19050</xdr:colOff>
          <xdr:row>8</xdr:row>
          <xdr:rowOff>428625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>
                <a:alpha val="47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8</xdr:row>
          <xdr:rowOff>171450</xdr:rowOff>
        </xdr:from>
        <xdr:to>
          <xdr:col>10</xdr:col>
          <xdr:colOff>123825</xdr:colOff>
          <xdr:row>8</xdr:row>
          <xdr:rowOff>447675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>
                <a:alpha val="50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19050</xdr:colOff>
      <xdr:row>7</xdr:row>
      <xdr:rowOff>762000</xdr:rowOff>
    </xdr:from>
    <xdr:to>
      <xdr:col>18</xdr:col>
      <xdr:colOff>323850</xdr:colOff>
      <xdr:row>21</xdr:row>
      <xdr:rowOff>133350</xdr:rowOff>
    </xdr:to>
    <xdr:graphicFrame macro="">
      <xdr:nvGraphicFramePr>
        <xdr:cNvPr id="4126" name="Graf 1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27</xdr:row>
          <xdr:rowOff>57150</xdr:rowOff>
        </xdr:from>
        <xdr:to>
          <xdr:col>14</xdr:col>
          <xdr:colOff>171450</xdr:colOff>
          <xdr:row>37</xdr:row>
          <xdr:rowOff>57150</xdr:rowOff>
        </xdr:to>
        <xdr:sp macro="" textlink="">
          <xdr:nvSpPr>
            <xdr:cNvPr id="4119" name="Object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39</xdr:row>
      <xdr:rowOff>0</xdr:rowOff>
    </xdr:from>
    <xdr:to>
      <xdr:col>3</xdr:col>
      <xdr:colOff>190500</xdr:colOff>
      <xdr:row>42</xdr:row>
      <xdr:rowOff>142875</xdr:rowOff>
    </xdr:to>
    <xdr:pic>
      <xdr:nvPicPr>
        <xdr:cNvPr id="6" name="Obrázek 5" descr="Cover art">
          <a:extLst>
            <a:ext uri="{FF2B5EF4-FFF2-40B4-BE49-F238E27FC236}">
              <a16:creationId xmlns:a16="http://schemas.microsoft.com/office/drawing/2014/main" id="{64F38BD0-FC68-49D7-AF79-5EFEDC7B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00100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38100</xdr:rowOff>
    </xdr:from>
    <xdr:to>
      <xdr:col>16</xdr:col>
      <xdr:colOff>552450</xdr:colOff>
      <xdr:row>22</xdr:row>
      <xdr:rowOff>123825</xdr:rowOff>
    </xdr:to>
    <xdr:graphicFrame macro="">
      <xdr:nvGraphicFramePr>
        <xdr:cNvPr id="6182" name="Graf 1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</xdr:rowOff>
        </xdr:from>
        <xdr:to>
          <xdr:col>13</xdr:col>
          <xdr:colOff>28575</xdr:colOff>
          <xdr:row>6</xdr:row>
          <xdr:rowOff>57150</xdr:rowOff>
        </xdr:to>
        <xdr:sp macro="" textlink="">
          <xdr:nvSpPr>
            <xdr:cNvPr id="6175" name="Object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40</xdr:row>
          <xdr:rowOff>57150</xdr:rowOff>
        </xdr:from>
        <xdr:to>
          <xdr:col>5</xdr:col>
          <xdr:colOff>238125</xdr:colOff>
          <xdr:row>45</xdr:row>
          <xdr:rowOff>152400</xdr:rowOff>
        </xdr:to>
        <xdr:sp macro="" textlink="">
          <xdr:nvSpPr>
            <xdr:cNvPr id="6179" name="Object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2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47</xdr:row>
      <xdr:rowOff>38100</xdr:rowOff>
    </xdr:from>
    <xdr:to>
      <xdr:col>2</xdr:col>
      <xdr:colOff>152400</xdr:colOff>
      <xdr:row>51</xdr:row>
      <xdr:rowOff>19050</xdr:rowOff>
    </xdr:to>
    <xdr:pic>
      <xdr:nvPicPr>
        <xdr:cNvPr id="5" name="Obrázek 4" descr="Cover art">
          <a:extLst>
            <a:ext uri="{FF2B5EF4-FFF2-40B4-BE49-F238E27FC236}">
              <a16:creationId xmlns:a16="http://schemas.microsoft.com/office/drawing/2014/main" id="{72544199-D0D9-4F99-AF33-5D4BF8F8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37260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</xdr:row>
          <xdr:rowOff>38100</xdr:rowOff>
        </xdr:from>
        <xdr:to>
          <xdr:col>13</xdr:col>
          <xdr:colOff>533400</xdr:colOff>
          <xdr:row>6</xdr:row>
          <xdr:rowOff>133350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3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>
                <a:alpha val="62000"/>
              </a:srgbClr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10</xdr:col>
      <xdr:colOff>428625</xdr:colOff>
      <xdr:row>7</xdr:row>
      <xdr:rowOff>752475</xdr:rowOff>
    </xdr:from>
    <xdr:to>
      <xdr:col>18</xdr:col>
      <xdr:colOff>123825</xdr:colOff>
      <xdr:row>21</xdr:row>
      <xdr:rowOff>0</xdr:rowOff>
    </xdr:to>
    <xdr:graphicFrame macro="">
      <xdr:nvGraphicFramePr>
        <xdr:cNvPr id="8232" name="Graf 1">
          <a:extLst>
            <a:ext uri="{FF2B5EF4-FFF2-40B4-BE49-F238E27FC236}">
              <a16:creationId xmlns:a16="http://schemas.microsoft.com/office/drawing/2014/main" id="{00000000-0008-0000-0300-00002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123825</xdr:rowOff>
        </xdr:from>
        <xdr:to>
          <xdr:col>5</xdr:col>
          <xdr:colOff>161925</xdr:colOff>
          <xdr:row>45</xdr:row>
          <xdr:rowOff>57150</xdr:rowOff>
        </xdr:to>
        <xdr:sp macro="" textlink="">
          <xdr:nvSpPr>
            <xdr:cNvPr id="8230" name="Object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3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34</xdr:row>
          <xdr:rowOff>161925</xdr:rowOff>
        </xdr:from>
        <xdr:to>
          <xdr:col>12</xdr:col>
          <xdr:colOff>171450</xdr:colOff>
          <xdr:row>37</xdr:row>
          <xdr:rowOff>104775</xdr:rowOff>
        </xdr:to>
        <xdr:sp macro="" textlink="">
          <xdr:nvSpPr>
            <xdr:cNvPr id="8234" name="Object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3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104775</xdr:rowOff>
        </xdr:from>
        <xdr:to>
          <xdr:col>16</xdr:col>
          <xdr:colOff>266700</xdr:colOff>
          <xdr:row>33</xdr:row>
          <xdr:rowOff>123825</xdr:rowOff>
        </xdr:to>
        <xdr:sp macro="" textlink="">
          <xdr:nvSpPr>
            <xdr:cNvPr id="8235" name="Object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3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48</xdr:row>
      <xdr:rowOff>0</xdr:rowOff>
    </xdr:from>
    <xdr:to>
      <xdr:col>2</xdr:col>
      <xdr:colOff>190500</xdr:colOff>
      <xdr:row>51</xdr:row>
      <xdr:rowOff>142875</xdr:rowOff>
    </xdr:to>
    <xdr:pic>
      <xdr:nvPicPr>
        <xdr:cNvPr id="7" name="Obrázek 6" descr="Cover art">
          <a:extLst>
            <a:ext uri="{FF2B5EF4-FFF2-40B4-BE49-F238E27FC236}">
              <a16:creationId xmlns:a16="http://schemas.microsoft.com/office/drawing/2014/main" id="{D8BCBBB3-831E-4143-AEF8-4AF509F4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13460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emf"/><Relationship Id="rId10" Type="http://schemas.openxmlformats.org/officeDocument/2006/relationships/comments" Target="../comments2.xml"/><Relationship Id="rId4" Type="http://schemas.openxmlformats.org/officeDocument/2006/relationships/oleObject" Target="../embeddings/oleObject4.bin"/><Relationship Id="rId9" Type="http://schemas.openxmlformats.org/officeDocument/2006/relationships/image" Target="../media/image6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10.emf"/><Relationship Id="rId12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0.bin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0" Type="http://schemas.openxmlformats.org/officeDocument/2006/relationships/oleObject" Target="../embeddings/oleObject12.bin"/><Relationship Id="rId4" Type="http://schemas.openxmlformats.org/officeDocument/2006/relationships/oleObject" Target="../embeddings/oleObject9.bin"/><Relationship Id="rId9" Type="http://schemas.openxmlformats.org/officeDocument/2006/relationships/image" Target="../media/image1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1"/>
  <sheetViews>
    <sheetView topLeftCell="A40" workbookViewId="0">
      <selection activeCell="J52" sqref="J52"/>
    </sheetView>
  </sheetViews>
  <sheetFormatPr defaultRowHeight="12.75"/>
  <cols>
    <col min="1" max="1" width="2" customWidth="1"/>
    <col min="2" max="2" width="6.5703125" customWidth="1"/>
    <col min="5" max="5" width="9.140625" customWidth="1"/>
    <col min="6" max="6" width="8" style="14" customWidth="1"/>
    <col min="7" max="7" width="1.42578125" style="14" customWidth="1"/>
    <col min="8" max="8" width="6.42578125" customWidth="1"/>
  </cols>
  <sheetData>
    <row r="1" spans="2:10" ht="7.9" customHeight="1"/>
    <row r="2" spans="2:10" ht="22.5" customHeight="1">
      <c r="B2" s="1" t="s">
        <v>27</v>
      </c>
      <c r="D2" s="62" t="s">
        <v>47</v>
      </c>
    </row>
    <row r="3" spans="2:10" ht="20.100000000000001" customHeight="1">
      <c r="B3" s="1"/>
      <c r="C3" s="72" t="s">
        <v>24</v>
      </c>
      <c r="D3" s="73"/>
      <c r="E3" s="73"/>
      <c r="F3" s="74"/>
    </row>
    <row r="4" spans="2:10" ht="20.100000000000001" customHeight="1">
      <c r="B4" s="1"/>
      <c r="C4" s="68" t="s">
        <v>36</v>
      </c>
      <c r="D4" s="69"/>
      <c r="E4" s="69"/>
      <c r="F4" s="47">
        <v>3</v>
      </c>
    </row>
    <row r="5" spans="2:10" ht="20.100000000000001" customHeight="1">
      <c r="B5" s="1"/>
      <c r="C5" s="68" t="s">
        <v>37</v>
      </c>
      <c r="D5" s="69"/>
      <c r="E5" s="69"/>
      <c r="F5" s="47">
        <v>2</v>
      </c>
    </row>
    <row r="6" spans="2:10" ht="20.100000000000001" customHeight="1">
      <c r="B6" s="1"/>
      <c r="C6" s="68" t="s">
        <v>38</v>
      </c>
      <c r="D6" s="69"/>
      <c r="E6" s="69"/>
      <c r="F6" s="48">
        <v>1</v>
      </c>
    </row>
    <row r="7" spans="2:10" ht="20.100000000000001" customHeight="1">
      <c r="B7" s="1"/>
      <c r="C7" s="70" t="s">
        <v>39</v>
      </c>
      <c r="D7" s="71"/>
      <c r="E7" s="71"/>
      <c r="F7" s="49">
        <v>6</v>
      </c>
    </row>
    <row r="8" spans="2:10" ht="11.25" customHeight="1">
      <c r="B8" s="1"/>
      <c r="C8" s="45"/>
      <c r="D8" s="45"/>
      <c r="E8" s="45"/>
      <c r="F8" s="46"/>
    </row>
    <row r="9" spans="2:10" ht="75" customHeight="1">
      <c r="B9" s="75" t="s">
        <v>32</v>
      </c>
      <c r="C9" s="75"/>
      <c r="D9" s="75"/>
      <c r="E9" s="75"/>
      <c r="F9" s="75"/>
      <c r="G9" s="75"/>
      <c r="H9" s="75"/>
      <c r="I9" s="75"/>
      <c r="J9" s="75"/>
    </row>
    <row r="10" spans="2:10" ht="48" customHeight="1" thickBot="1">
      <c r="B10" s="1"/>
      <c r="G10" s="13"/>
    </row>
    <row r="11" spans="2:10" ht="18" customHeight="1" thickBot="1">
      <c r="B11" s="9" t="s">
        <v>25</v>
      </c>
      <c r="C11" s="10">
        <f>F4/F5</f>
        <v>1.5</v>
      </c>
      <c r="E11" s="15" t="s">
        <v>8</v>
      </c>
      <c r="F11" s="15" t="s">
        <v>14</v>
      </c>
      <c r="G11" s="18"/>
    </row>
    <row r="12" spans="2:10" ht="15" thickBot="1">
      <c r="B12" s="7" t="s">
        <v>9</v>
      </c>
      <c r="C12" s="8" t="s">
        <v>10</v>
      </c>
      <c r="D12" s="22" t="s">
        <v>11</v>
      </c>
      <c r="E12" s="11" t="s">
        <v>12</v>
      </c>
      <c r="F12" s="11" t="s">
        <v>15</v>
      </c>
      <c r="G12" s="19"/>
      <c r="I12" s="22" t="s">
        <v>13</v>
      </c>
    </row>
    <row r="13" spans="2:10" ht="13.5" thickBot="1">
      <c r="B13" s="4">
        <v>0</v>
      </c>
      <c r="C13" s="3">
        <f>$C$11^B13</f>
        <v>1</v>
      </c>
      <c r="D13" s="26">
        <f>1/C26</f>
        <v>2.0301348136399684E-2</v>
      </c>
      <c r="E13" s="3">
        <f t="shared" ref="E13:E24" si="0">B13*D13</f>
        <v>0</v>
      </c>
      <c r="F13" s="20">
        <f>B13*(D13+D14)</f>
        <v>0</v>
      </c>
      <c r="G13" s="13"/>
      <c r="I13" s="25">
        <f t="shared" ref="I13:I24" si="1">$C$11^B13*(1-$C$11)/(1-$C$11^($F$7+2))</f>
        <v>2.0301348136399684E-2</v>
      </c>
    </row>
    <row r="14" spans="2:10">
      <c r="B14" s="4">
        <v>1</v>
      </c>
      <c r="C14" s="3">
        <f t="shared" ref="C14:C24" si="2">$C$11^B14</f>
        <v>1.5</v>
      </c>
      <c r="D14" s="25">
        <f>$D$13*C14</f>
        <v>3.0452022204599527E-2</v>
      </c>
      <c r="E14" s="3">
        <f t="shared" si="0"/>
        <v>3.0452022204599527E-2</v>
      </c>
      <c r="F14" s="20">
        <f>B14*D15</f>
        <v>4.5678033306899291E-2</v>
      </c>
      <c r="G14" s="13"/>
      <c r="I14" s="25">
        <f t="shared" si="1"/>
        <v>3.0452022204599524E-2</v>
      </c>
    </row>
    <row r="15" spans="2:10">
      <c r="B15" s="4">
        <v>2</v>
      </c>
      <c r="C15" s="3">
        <f t="shared" si="2"/>
        <v>2.25</v>
      </c>
      <c r="D15" s="25">
        <f t="shared" ref="D15:D24" si="3">$D$13*C15</f>
        <v>4.5678033306899291E-2</v>
      </c>
      <c r="E15" s="3">
        <f t="shared" si="0"/>
        <v>9.1356066613798581E-2</v>
      </c>
      <c r="F15" s="20">
        <f t="shared" ref="F15:F23" si="4">B15*D16</f>
        <v>0.13703409992069787</v>
      </c>
      <c r="G15" s="13"/>
      <c r="I15" s="25">
        <f t="shared" si="1"/>
        <v>4.5678033306899284E-2</v>
      </c>
    </row>
    <row r="16" spans="2:10">
      <c r="B16" s="4">
        <v>3</v>
      </c>
      <c r="C16" s="3">
        <f t="shared" si="2"/>
        <v>3.375</v>
      </c>
      <c r="D16" s="25">
        <f t="shared" si="3"/>
        <v>6.8517049960348936E-2</v>
      </c>
      <c r="E16" s="3">
        <f t="shared" si="0"/>
        <v>0.20555114988104681</v>
      </c>
      <c r="F16" s="20">
        <f t="shared" si="4"/>
        <v>0.3083267248215702</v>
      </c>
      <c r="G16" s="13"/>
      <c r="I16" s="25">
        <f t="shared" si="1"/>
        <v>6.8517049960348936E-2</v>
      </c>
    </row>
    <row r="17" spans="2:9">
      <c r="B17" s="4">
        <v>4</v>
      </c>
      <c r="C17" s="3">
        <f t="shared" si="2"/>
        <v>5.0625</v>
      </c>
      <c r="D17" s="25">
        <f t="shared" si="3"/>
        <v>0.1027755749405234</v>
      </c>
      <c r="E17" s="3">
        <f t="shared" si="0"/>
        <v>0.41110229976209361</v>
      </c>
      <c r="F17" s="20">
        <f t="shared" si="4"/>
        <v>0.61665344964314039</v>
      </c>
      <c r="G17" s="13"/>
      <c r="I17" s="25">
        <f t="shared" si="1"/>
        <v>0.10277557494052339</v>
      </c>
    </row>
    <row r="18" spans="2:9">
      <c r="B18" s="4">
        <v>5</v>
      </c>
      <c r="C18" s="3">
        <f t="shared" si="2"/>
        <v>7.59375</v>
      </c>
      <c r="D18" s="25">
        <f t="shared" si="3"/>
        <v>0.1541633624107851</v>
      </c>
      <c r="E18" s="3">
        <f t="shared" si="0"/>
        <v>0.77081681205392549</v>
      </c>
      <c r="F18" s="20">
        <f t="shared" si="4"/>
        <v>1.1562252180808883</v>
      </c>
      <c r="G18" s="13"/>
      <c r="I18" s="25">
        <f t="shared" si="1"/>
        <v>0.1541633624107851</v>
      </c>
    </row>
    <row r="19" spans="2:9">
      <c r="B19" s="4">
        <v>6</v>
      </c>
      <c r="C19" s="3">
        <f t="shared" si="2"/>
        <v>11.390625</v>
      </c>
      <c r="D19" s="25">
        <f t="shared" si="3"/>
        <v>0.23124504361617765</v>
      </c>
      <c r="E19" s="3">
        <f t="shared" si="0"/>
        <v>1.3874702616970658</v>
      </c>
      <c r="F19" s="20">
        <f t="shared" si="4"/>
        <v>2.0812053925455984</v>
      </c>
      <c r="G19" s="13"/>
      <c r="I19" s="25">
        <f t="shared" si="1"/>
        <v>0.23124504361617765</v>
      </c>
    </row>
    <row r="20" spans="2:9">
      <c r="B20" s="4">
        <v>7</v>
      </c>
      <c r="C20" s="3">
        <f t="shared" si="2"/>
        <v>17.0859375</v>
      </c>
      <c r="D20" s="25">
        <f t="shared" si="3"/>
        <v>0.34686756542426644</v>
      </c>
      <c r="E20" s="3">
        <f t="shared" si="0"/>
        <v>2.428072957969865</v>
      </c>
      <c r="F20" s="20">
        <f t="shared" si="4"/>
        <v>0</v>
      </c>
      <c r="G20" s="13"/>
      <c r="I20" s="25">
        <f t="shared" si="1"/>
        <v>0.34686756542426644</v>
      </c>
    </row>
    <row r="21" spans="2:9">
      <c r="B21" s="4">
        <v>8</v>
      </c>
      <c r="C21" s="3">
        <v>0</v>
      </c>
      <c r="D21" s="25">
        <f t="shared" si="3"/>
        <v>0</v>
      </c>
      <c r="E21" s="3">
        <f t="shared" si="0"/>
        <v>0</v>
      </c>
      <c r="F21" s="20">
        <f t="shared" si="4"/>
        <v>0</v>
      </c>
      <c r="G21" s="13"/>
      <c r="I21" s="25">
        <f>$C$11^B21*(1-$C$11)/(1-$C$11^($F$7+2))</f>
        <v>0.52030134813639972</v>
      </c>
    </row>
    <row r="22" spans="2:9">
      <c r="B22" s="4">
        <v>9</v>
      </c>
      <c r="C22" s="3">
        <v>0</v>
      </c>
      <c r="D22" s="25">
        <f t="shared" si="3"/>
        <v>0</v>
      </c>
      <c r="E22" s="3">
        <f t="shared" si="0"/>
        <v>0</v>
      </c>
      <c r="F22" s="20">
        <f t="shared" si="4"/>
        <v>0</v>
      </c>
      <c r="G22" s="13"/>
      <c r="I22" s="25">
        <f t="shared" si="1"/>
        <v>0.78045202220459953</v>
      </c>
    </row>
    <row r="23" spans="2:9">
      <c r="B23" s="4">
        <v>10</v>
      </c>
      <c r="C23" s="3">
        <v>0</v>
      </c>
      <c r="D23" s="25">
        <f t="shared" si="3"/>
        <v>0</v>
      </c>
      <c r="E23" s="3">
        <f t="shared" si="0"/>
        <v>0</v>
      </c>
      <c r="F23" s="20">
        <f t="shared" si="4"/>
        <v>0</v>
      </c>
      <c r="G23" s="13"/>
      <c r="I23" s="25">
        <f t="shared" si="1"/>
        <v>1.1706780333068993</v>
      </c>
    </row>
    <row r="24" spans="2:9">
      <c r="B24" s="4">
        <v>11</v>
      </c>
      <c r="C24" s="3">
        <v>0</v>
      </c>
      <c r="D24" s="25">
        <f t="shared" si="3"/>
        <v>0</v>
      </c>
      <c r="E24" s="3">
        <f t="shared" si="0"/>
        <v>0</v>
      </c>
      <c r="F24" s="20"/>
      <c r="G24" s="13"/>
      <c r="I24" s="25">
        <f t="shared" si="1"/>
        <v>1.7560170499603489</v>
      </c>
    </row>
    <row r="25" spans="2:9" ht="13.5" thickBot="1">
      <c r="B25" s="14"/>
      <c r="C25" s="3"/>
      <c r="D25" s="3"/>
      <c r="E25" s="3"/>
      <c r="F25" s="20"/>
      <c r="G25" s="13"/>
      <c r="I25" s="3"/>
    </row>
    <row r="26" spans="2:9" ht="13.5" thickBot="1">
      <c r="B26" s="43" t="s">
        <v>26</v>
      </c>
      <c r="C26" s="27">
        <f>SUM(C13:C25)</f>
        <v>49.2578125</v>
      </c>
      <c r="D26" s="3">
        <f>SUM(D13:D25)</f>
        <v>1</v>
      </c>
      <c r="E26" s="60">
        <f>SUM(E13:E25)</f>
        <v>5.3248215701823947</v>
      </c>
      <c r="F26" s="61">
        <f>SUM(F13:F23)</f>
        <v>4.3451229183187943</v>
      </c>
      <c r="G26" s="13"/>
      <c r="I26" s="3">
        <f>SUM(I13:I25)</f>
        <v>5.2274484536082468</v>
      </c>
    </row>
    <row r="27" spans="2:9" ht="5.25" customHeight="1">
      <c r="B27" s="12"/>
      <c r="C27" s="28"/>
      <c r="D27" s="3"/>
      <c r="E27" s="3"/>
      <c r="F27" s="20"/>
      <c r="G27" s="13"/>
      <c r="I27" s="3"/>
    </row>
    <row r="28" spans="2:9">
      <c r="B28" s="64" t="s">
        <v>28</v>
      </c>
      <c r="C28" s="65"/>
      <c r="D28" s="65"/>
      <c r="E28" s="65"/>
      <c r="F28" s="65"/>
      <c r="G28" s="65"/>
      <c r="H28" s="66"/>
      <c r="I28" s="2"/>
    </row>
    <row r="29" spans="2:9" ht="15" customHeight="1">
      <c r="B29" s="16" t="s">
        <v>0</v>
      </c>
      <c r="D29" s="16"/>
      <c r="E29" s="16"/>
      <c r="H29" s="2">
        <f>E26</f>
        <v>5.3248215701823947</v>
      </c>
    </row>
    <row r="30" spans="2:9">
      <c r="B30" s="16" t="s">
        <v>1</v>
      </c>
      <c r="C30" s="16"/>
      <c r="D30" s="16"/>
      <c r="H30" s="2">
        <f>F26</f>
        <v>4.3451229183187943</v>
      </c>
    </row>
    <row r="31" spans="2:9">
      <c r="B31" s="32" t="s">
        <v>3</v>
      </c>
      <c r="C31" s="32"/>
      <c r="D31" s="32"/>
      <c r="E31" s="6"/>
      <c r="F31" s="21"/>
      <c r="G31" s="21"/>
      <c r="H31" s="33">
        <f>H29/(F4*(1-D24))</f>
        <v>1.7749405233941316</v>
      </c>
      <c r="I31" s="67" t="s">
        <v>42</v>
      </c>
    </row>
    <row r="32" spans="2:9">
      <c r="B32" s="34" t="s">
        <v>4</v>
      </c>
      <c r="C32" s="34"/>
      <c r="D32" s="34"/>
      <c r="E32" s="6"/>
      <c r="F32" s="21"/>
      <c r="G32" s="21"/>
      <c r="H32" s="33">
        <f>H30/(F4*(1-D24))</f>
        <v>1.4483743061062648</v>
      </c>
      <c r="I32" s="67"/>
    </row>
    <row r="33" spans="2:12">
      <c r="B33" s="17" t="s">
        <v>5</v>
      </c>
      <c r="C33" s="17"/>
      <c r="D33" s="17"/>
      <c r="H33" s="2">
        <f>D13</f>
        <v>2.0301348136399684E-2</v>
      </c>
    </row>
    <row r="34" spans="2:12">
      <c r="B34" s="17" t="s">
        <v>22</v>
      </c>
      <c r="C34" s="17"/>
      <c r="D34" s="17"/>
      <c r="H34" s="2">
        <f>1-D13</f>
        <v>0.97969865186360028</v>
      </c>
    </row>
    <row r="35" spans="2:12">
      <c r="B35" s="17" t="s">
        <v>6</v>
      </c>
      <c r="C35" s="17"/>
      <c r="D35" s="17"/>
      <c r="H35" s="2">
        <f>D24</f>
        <v>0</v>
      </c>
    </row>
    <row r="36" spans="2:12">
      <c r="B36" s="17"/>
      <c r="C36" s="17"/>
      <c r="D36" s="17"/>
    </row>
    <row r="37" spans="2:12">
      <c r="B37" s="17" t="s">
        <v>16</v>
      </c>
      <c r="C37" s="17"/>
      <c r="D37" s="17"/>
      <c r="H37" s="2">
        <f>(1-D13)</f>
        <v>0.97969865186360028</v>
      </c>
    </row>
    <row r="38" spans="2:12">
      <c r="B38" t="s">
        <v>17</v>
      </c>
      <c r="H38" s="2">
        <f>C11</f>
        <v>1.5</v>
      </c>
    </row>
    <row r="41" spans="2:12">
      <c r="B41" t="s">
        <v>41</v>
      </c>
    </row>
    <row r="47" spans="2:12">
      <c r="J47" s="81" t="s">
        <v>59</v>
      </c>
      <c r="K47" s="83" t="s">
        <v>58</v>
      </c>
      <c r="L47" s="82" t="s">
        <v>57</v>
      </c>
    </row>
    <row r="48" spans="2:12">
      <c r="J48" t="s">
        <v>50</v>
      </c>
    </row>
    <row r="49" spans="10:10">
      <c r="J49" t="s">
        <v>60</v>
      </c>
    </row>
    <row r="51" spans="10:10">
      <c r="J51" t="s">
        <v>61</v>
      </c>
    </row>
  </sheetData>
  <mergeCells count="8">
    <mergeCell ref="C3:F3"/>
    <mergeCell ref="B9:J9"/>
    <mergeCell ref="B28:H28"/>
    <mergeCell ref="I31:I32"/>
    <mergeCell ref="C4:E4"/>
    <mergeCell ref="C5:E5"/>
    <mergeCell ref="C6:E6"/>
    <mergeCell ref="C7:E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4" r:id="rId4">
          <objectPr defaultSize="0" autoPict="0" r:id="rId5">
            <anchor moveWithCells="1" sizeWithCells="1">
              <from>
                <xdr:col>2</xdr:col>
                <xdr:colOff>361950</xdr:colOff>
                <xdr:row>9</xdr:row>
                <xdr:rowOff>123825</xdr:rowOff>
              </from>
              <to>
                <xdr:col>4</xdr:col>
                <xdr:colOff>209550</xdr:colOff>
                <xdr:row>9</xdr:row>
                <xdr:rowOff>504825</xdr:rowOff>
              </to>
            </anchor>
          </objectPr>
        </oleObject>
      </mc:Choice>
      <mc:Fallback>
        <oleObject progId="Equation.3" shapeId="1034" r:id="rId4"/>
      </mc:Fallback>
    </mc:AlternateContent>
    <mc:AlternateContent xmlns:mc="http://schemas.openxmlformats.org/markup-compatibility/2006">
      <mc:Choice Requires="x14">
        <oleObject progId="Equation.3" shapeId="1035" r:id="rId6">
          <objectPr defaultSize="0" autoPict="0" r:id="rId7">
            <anchor moveWithCells="1" sizeWithCells="1">
              <from>
                <xdr:col>7</xdr:col>
                <xdr:colOff>133350</xdr:colOff>
                <xdr:row>9</xdr:row>
                <xdr:rowOff>123825</xdr:rowOff>
              </from>
              <to>
                <xdr:col>9</xdr:col>
                <xdr:colOff>533400</xdr:colOff>
                <xdr:row>10</xdr:row>
                <xdr:rowOff>28575</xdr:rowOff>
              </to>
            </anchor>
          </objectPr>
        </oleObject>
      </mc:Choice>
      <mc:Fallback>
        <oleObject progId="Equation.3" shapeId="1035" r:id="rId6"/>
      </mc:Fallback>
    </mc:AlternateContent>
    <mc:AlternateContent xmlns:mc="http://schemas.openxmlformats.org/markup-compatibility/2006">
      <mc:Choice Requires="x14">
        <oleObject progId="Equation.DSMT4" shapeId="1186" r:id="rId8">
          <objectPr defaultSize="0" autoPict="0" r:id="rId9">
            <anchor moveWithCells="1">
              <from>
                <xdr:col>1</xdr:col>
                <xdr:colOff>0</xdr:colOff>
                <xdr:row>42</xdr:row>
                <xdr:rowOff>76200</xdr:rowOff>
              </from>
              <to>
                <xdr:col>5</xdr:col>
                <xdr:colOff>38100</xdr:colOff>
                <xdr:row>51</xdr:row>
                <xdr:rowOff>28575</xdr:rowOff>
              </to>
            </anchor>
          </objectPr>
        </oleObject>
      </mc:Choice>
      <mc:Fallback>
        <oleObject progId="Equation.DSMT4" shapeId="1186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K41"/>
  <sheetViews>
    <sheetView tabSelected="1" topLeftCell="B31" workbookViewId="0">
      <selection activeCell="I44" sqref="I44"/>
    </sheetView>
  </sheetViews>
  <sheetFormatPr defaultRowHeight="12.75"/>
  <cols>
    <col min="1" max="1" width="2.28515625" customWidth="1"/>
    <col min="2" max="2" width="2" customWidth="1"/>
    <col min="3" max="3" width="6.5703125" customWidth="1"/>
    <col min="7" max="7" width="8" style="14" customWidth="1"/>
    <col min="8" max="8" width="1.42578125" style="14" customWidth="1"/>
    <col min="9" max="9" width="6.42578125" customWidth="1"/>
  </cols>
  <sheetData>
    <row r="1" spans="3:11" ht="7.9" customHeight="1"/>
    <row r="2" spans="3:11" ht="32.25" customHeight="1">
      <c r="C2" s="1" t="s">
        <v>29</v>
      </c>
      <c r="E2" s="62" t="s">
        <v>47</v>
      </c>
    </row>
    <row r="3" spans="3:11" ht="20.100000000000001" customHeight="1">
      <c r="C3" s="1"/>
      <c r="D3" s="53" t="s">
        <v>2</v>
      </c>
      <c r="E3" s="54"/>
      <c r="F3" s="52"/>
    </row>
    <row r="4" spans="3:11" ht="20.100000000000001" customHeight="1">
      <c r="C4" s="1"/>
      <c r="D4" s="55" t="s">
        <v>36</v>
      </c>
      <c r="E4" s="5"/>
      <c r="F4" s="47">
        <v>5</v>
      </c>
    </row>
    <row r="5" spans="3:11" ht="20.100000000000001" customHeight="1">
      <c r="C5" s="1"/>
      <c r="D5" s="55" t="s">
        <v>37</v>
      </c>
      <c r="E5" s="5"/>
      <c r="F5" s="47">
        <v>7</v>
      </c>
    </row>
    <row r="6" spans="3:11" ht="20.100000000000001" customHeight="1">
      <c r="C6" s="1"/>
      <c r="D6" s="55" t="s">
        <v>38</v>
      </c>
      <c r="E6" s="5"/>
      <c r="F6" s="50">
        <v>1</v>
      </c>
    </row>
    <row r="7" spans="3:11" ht="20.100000000000001" customHeight="1">
      <c r="C7" s="1"/>
      <c r="D7" s="56" t="s">
        <v>39</v>
      </c>
      <c r="E7" s="57"/>
      <c r="F7" s="63" t="s">
        <v>48</v>
      </c>
    </row>
    <row r="8" spans="3:11" ht="66.75" customHeight="1">
      <c r="C8" s="75" t="s">
        <v>46</v>
      </c>
      <c r="D8" s="75"/>
      <c r="E8" s="75"/>
      <c r="F8" s="75"/>
      <c r="G8" s="75"/>
      <c r="H8" s="75"/>
      <c r="I8" s="75"/>
      <c r="J8" s="75"/>
      <c r="K8" s="75"/>
    </row>
    <row r="9" spans="3:11" ht="37.5" customHeight="1" thickBot="1">
      <c r="C9" s="1"/>
      <c r="H9" s="13"/>
    </row>
    <row r="10" spans="3:11" ht="18" customHeight="1" thickBot="1">
      <c r="C10" s="9" t="s">
        <v>7</v>
      </c>
      <c r="D10" s="10">
        <f>F4/F5</f>
        <v>0.7142857142857143</v>
      </c>
      <c r="F10" s="15" t="s">
        <v>8</v>
      </c>
      <c r="G10" s="15" t="s">
        <v>14</v>
      </c>
      <c r="H10" s="18"/>
    </row>
    <row r="11" spans="3:11" ht="15" thickBot="1">
      <c r="C11" s="7" t="s">
        <v>9</v>
      </c>
      <c r="D11" s="8" t="s">
        <v>10</v>
      </c>
      <c r="E11" s="22" t="s">
        <v>11</v>
      </c>
      <c r="F11" s="11" t="s">
        <v>12</v>
      </c>
      <c r="G11" s="11" t="s">
        <v>15</v>
      </c>
      <c r="H11" s="19"/>
      <c r="J11" s="22" t="s">
        <v>13</v>
      </c>
    </row>
    <row r="12" spans="3:11" ht="13.5" thickBot="1">
      <c r="C12" s="4">
        <v>0</v>
      </c>
      <c r="D12" s="3">
        <f t="shared" ref="D12:D23" si="0">$D$10^C12</f>
        <v>1</v>
      </c>
      <c r="E12" s="29">
        <f>1/D25</f>
        <v>0.29084436678650394</v>
      </c>
      <c r="F12" s="3">
        <f>C12*E12</f>
        <v>0</v>
      </c>
      <c r="G12" s="20">
        <f>C12*(E12+E13)</f>
        <v>0</v>
      </c>
      <c r="H12" s="13"/>
      <c r="J12" s="23">
        <f>$D$10^C12*(1-$D$10)</f>
        <v>0.2857142857142857</v>
      </c>
    </row>
    <row r="13" spans="3:11">
      <c r="C13" s="4">
        <v>1</v>
      </c>
      <c r="D13" s="3">
        <f t="shared" si="0"/>
        <v>0.7142857142857143</v>
      </c>
      <c r="E13" s="30">
        <f t="shared" ref="E13:E23" si="1">$E$12*D13</f>
        <v>0.20774597627607425</v>
      </c>
      <c r="F13" s="3">
        <f t="shared" ref="F13:F23" si="2">C13*E13</f>
        <v>0.20774597627607425</v>
      </c>
      <c r="G13" s="20">
        <f t="shared" ref="G13:G22" si="3">C13*E14</f>
        <v>0.14838998305433876</v>
      </c>
      <c r="H13" s="13"/>
      <c r="J13" s="23">
        <f t="shared" ref="J13:J23" si="4">$D$10^C13*(1-$D$10)</f>
        <v>0.20408163265306123</v>
      </c>
    </row>
    <row r="14" spans="3:11">
      <c r="C14" s="4">
        <v>2</v>
      </c>
      <c r="D14" s="3">
        <f t="shared" si="0"/>
        <v>0.51020408163265307</v>
      </c>
      <c r="E14" s="30">
        <f t="shared" si="1"/>
        <v>0.14838998305433876</v>
      </c>
      <c r="F14" s="3">
        <f t="shared" si="2"/>
        <v>0.29677996610867752</v>
      </c>
      <c r="G14" s="20">
        <f t="shared" si="3"/>
        <v>0.2119856900776268</v>
      </c>
      <c r="H14" s="13"/>
      <c r="J14" s="23">
        <f t="shared" si="4"/>
        <v>0.1457725947521866</v>
      </c>
    </row>
    <row r="15" spans="3:11">
      <c r="C15" s="4">
        <v>3</v>
      </c>
      <c r="D15" s="3">
        <f t="shared" si="0"/>
        <v>0.3644314868804665</v>
      </c>
      <c r="E15" s="30">
        <f t="shared" si="1"/>
        <v>0.1059928450388134</v>
      </c>
      <c r="F15" s="3">
        <f t="shared" si="2"/>
        <v>0.3179785351164402</v>
      </c>
      <c r="G15" s="20">
        <f t="shared" si="3"/>
        <v>0.22712752508317158</v>
      </c>
      <c r="H15" s="13"/>
      <c r="J15" s="23">
        <f t="shared" si="4"/>
        <v>0.10412328196584757</v>
      </c>
    </row>
    <row r="16" spans="3:11">
      <c r="C16" s="4">
        <v>4</v>
      </c>
      <c r="D16" s="3">
        <f t="shared" si="0"/>
        <v>0.26030820491461892</v>
      </c>
      <c r="E16" s="30">
        <f t="shared" si="1"/>
        <v>7.5709175027723855E-2</v>
      </c>
      <c r="F16" s="3">
        <f t="shared" si="2"/>
        <v>0.30283670011089542</v>
      </c>
      <c r="G16" s="20">
        <f t="shared" si="3"/>
        <v>0.21631192865063958</v>
      </c>
      <c r="H16" s="13"/>
      <c r="J16" s="23">
        <f t="shared" si="4"/>
        <v>7.4373772832748264E-2</v>
      </c>
    </row>
    <row r="17" spans="3:10">
      <c r="C17" s="4">
        <v>5</v>
      </c>
      <c r="D17" s="3">
        <f t="shared" si="0"/>
        <v>0.18593443208187066</v>
      </c>
      <c r="E17" s="30">
        <f t="shared" si="1"/>
        <v>5.4077982162659896E-2</v>
      </c>
      <c r="F17" s="3">
        <f t="shared" si="2"/>
        <v>0.27038991081329949</v>
      </c>
      <c r="G17" s="20">
        <f t="shared" si="3"/>
        <v>0.19313565058092819</v>
      </c>
      <c r="H17" s="13"/>
      <c r="J17" s="23">
        <f t="shared" si="4"/>
        <v>5.3124123451963046E-2</v>
      </c>
    </row>
    <row r="18" spans="3:10">
      <c r="C18" s="4">
        <v>6</v>
      </c>
      <c r="D18" s="3">
        <f t="shared" si="0"/>
        <v>0.13281030862990761</v>
      </c>
      <c r="E18" s="30">
        <f t="shared" si="1"/>
        <v>3.862713011618564E-2</v>
      </c>
      <c r="F18" s="3">
        <f t="shared" si="2"/>
        <v>0.23176278069711384</v>
      </c>
      <c r="G18" s="20">
        <f t="shared" si="3"/>
        <v>0.16554484335508132</v>
      </c>
      <c r="H18" s="13"/>
      <c r="J18" s="23">
        <f t="shared" si="4"/>
        <v>3.7945802465687885E-2</v>
      </c>
    </row>
    <row r="19" spans="3:10">
      <c r="C19" s="4">
        <v>7</v>
      </c>
      <c r="D19" s="3">
        <f t="shared" si="0"/>
        <v>9.4864506164219736E-2</v>
      </c>
      <c r="E19" s="30">
        <f t="shared" si="1"/>
        <v>2.7590807225846888E-2</v>
      </c>
      <c r="F19" s="3">
        <f t="shared" si="2"/>
        <v>0.19313565058092821</v>
      </c>
      <c r="G19" s="20">
        <f t="shared" si="3"/>
        <v>0.13795403612923446</v>
      </c>
      <c r="H19" s="13"/>
      <c r="J19" s="23">
        <f t="shared" si="4"/>
        <v>2.7104144618348494E-2</v>
      </c>
    </row>
    <row r="20" spans="3:10">
      <c r="C20" s="4">
        <v>8</v>
      </c>
      <c r="D20" s="3">
        <f t="shared" si="0"/>
        <v>6.7760361545871242E-2</v>
      </c>
      <c r="E20" s="30">
        <f t="shared" si="1"/>
        <v>1.9707719447033492E-2</v>
      </c>
      <c r="F20" s="3">
        <f t="shared" si="2"/>
        <v>0.15766175557626794</v>
      </c>
      <c r="G20" s="20">
        <f t="shared" si="3"/>
        <v>0.11261553969733425</v>
      </c>
      <c r="H20" s="13"/>
      <c r="J20" s="23">
        <f t="shared" si="4"/>
        <v>1.9360103298820354E-2</v>
      </c>
    </row>
    <row r="21" spans="3:10">
      <c r="C21" s="4">
        <v>9</v>
      </c>
      <c r="D21" s="3">
        <f t="shared" si="0"/>
        <v>4.8400258247050888E-2</v>
      </c>
      <c r="E21" s="30">
        <f t="shared" si="1"/>
        <v>1.4076942462166781E-2</v>
      </c>
      <c r="F21" s="3">
        <f t="shared" si="2"/>
        <v>0.12669248215950102</v>
      </c>
      <c r="G21" s="20">
        <f t="shared" si="3"/>
        <v>9.0494630113929303E-2</v>
      </c>
      <c r="H21" s="13"/>
      <c r="J21" s="23">
        <f t="shared" si="4"/>
        <v>1.3828645213443111E-2</v>
      </c>
    </row>
    <row r="22" spans="3:10">
      <c r="C22" s="4">
        <v>10</v>
      </c>
      <c r="D22" s="3">
        <f t="shared" si="0"/>
        <v>3.4571613033607777E-2</v>
      </c>
      <c r="E22" s="30">
        <f t="shared" si="1"/>
        <v>1.00549589015477E-2</v>
      </c>
      <c r="F22" s="3">
        <f t="shared" si="2"/>
        <v>0.100549589015477</v>
      </c>
      <c r="G22" s="20">
        <f t="shared" si="3"/>
        <v>7.1821135011055012E-2</v>
      </c>
      <c r="H22" s="13"/>
      <c r="J22" s="23">
        <f t="shared" si="4"/>
        <v>9.8776037238879361E-3</v>
      </c>
    </row>
    <row r="23" spans="3:10">
      <c r="C23" s="4">
        <v>11</v>
      </c>
      <c r="D23" s="3">
        <f t="shared" si="0"/>
        <v>2.4694009309719843E-2</v>
      </c>
      <c r="E23" s="30">
        <f t="shared" si="1"/>
        <v>7.1821135011055012E-3</v>
      </c>
      <c r="F23" s="3">
        <f t="shared" si="2"/>
        <v>7.9003248512160507E-2</v>
      </c>
      <c r="G23" s="20"/>
      <c r="H23" s="13"/>
      <c r="J23" s="23">
        <f t="shared" si="4"/>
        <v>7.0554312313485263E-3</v>
      </c>
    </row>
    <row r="24" spans="3:10" ht="15" thickBot="1">
      <c r="C24" s="31" t="s">
        <v>18</v>
      </c>
      <c r="D24" s="24"/>
      <c r="E24" s="24"/>
      <c r="F24" s="24"/>
      <c r="G24" s="24"/>
      <c r="H24" s="13"/>
      <c r="J24" s="58" t="s">
        <v>33</v>
      </c>
    </row>
    <row r="25" spans="3:10" ht="13.5" thickBot="1">
      <c r="C25" s="43" t="s">
        <v>26</v>
      </c>
      <c r="D25" s="27">
        <f>SUM(D12:D23)</f>
        <v>3.4382649767257001</v>
      </c>
      <c r="E25" s="3">
        <f>SUM(E12:E23)</f>
        <v>1.0000000000000002</v>
      </c>
      <c r="F25" s="3">
        <f>SUM(F12:F23)</f>
        <v>2.284536594966835</v>
      </c>
      <c r="G25" s="20">
        <f>SUM(G12:G22)</f>
        <v>1.5753809617533392</v>
      </c>
      <c r="H25" s="13"/>
      <c r="J25" s="3">
        <f>SUM(J12:J23)</f>
        <v>0.98236142192162867</v>
      </c>
    </row>
    <row r="26" spans="3:10" ht="5.25" customHeight="1">
      <c r="C26" s="12"/>
      <c r="D26" s="28"/>
      <c r="E26" s="3"/>
      <c r="F26" s="3"/>
      <c r="G26" s="20"/>
      <c r="H26" s="13"/>
      <c r="J26" s="3"/>
    </row>
    <row r="27" spans="3:10">
      <c r="J27" s="2"/>
    </row>
    <row r="28" spans="3:10" ht="15" customHeight="1">
      <c r="C28" s="16" t="s">
        <v>43</v>
      </c>
      <c r="E28" s="16"/>
      <c r="F28" s="16"/>
      <c r="I28" s="2">
        <f>D10/(1-D10)</f>
        <v>2.5</v>
      </c>
    </row>
    <row r="29" spans="3:10">
      <c r="C29" s="16" t="s">
        <v>44</v>
      </c>
      <c r="D29" s="16"/>
      <c r="E29" s="16"/>
      <c r="I29" s="2">
        <f>D10^2/(1-D10)</f>
        <v>1.7857142857142858</v>
      </c>
    </row>
    <row r="30" spans="3:10">
      <c r="C30" s="32" t="s">
        <v>3</v>
      </c>
      <c r="D30" s="32"/>
      <c r="E30" s="32"/>
      <c r="F30" s="6"/>
      <c r="G30" s="33"/>
      <c r="H30" s="33"/>
      <c r="I30" s="33">
        <f>I28/F4</f>
        <v>0.5</v>
      </c>
      <c r="J30" s="76" t="s">
        <v>19</v>
      </c>
    </row>
    <row r="31" spans="3:10">
      <c r="C31" s="34" t="s">
        <v>4</v>
      </c>
      <c r="D31" s="34"/>
      <c r="E31" s="34"/>
      <c r="F31" s="6"/>
      <c r="G31" s="33"/>
      <c r="H31" s="33"/>
      <c r="I31" s="33">
        <f>I29/F4</f>
        <v>0.35714285714285715</v>
      </c>
      <c r="J31" s="76"/>
    </row>
    <row r="32" spans="3:10">
      <c r="C32" s="17" t="s">
        <v>5</v>
      </c>
      <c r="D32" s="17"/>
      <c r="E32" s="17"/>
      <c r="I32" s="2">
        <f>J12</f>
        <v>0.2857142857142857</v>
      </c>
    </row>
    <row r="33" spans="3:9">
      <c r="C33" s="17" t="s">
        <v>22</v>
      </c>
      <c r="D33" s="17"/>
      <c r="E33" s="17"/>
      <c r="I33" s="2">
        <f>1-J12</f>
        <v>0.7142857142857143</v>
      </c>
    </row>
    <row r="34" spans="3:9">
      <c r="C34" s="17" t="s">
        <v>6</v>
      </c>
      <c r="D34" s="17"/>
      <c r="E34" s="17"/>
      <c r="I34" s="2">
        <v>0</v>
      </c>
    </row>
    <row r="35" spans="3:9">
      <c r="C35" s="17"/>
      <c r="D35" s="17"/>
      <c r="E35" s="17"/>
    </row>
    <row r="36" spans="3:9">
      <c r="C36" s="17" t="s">
        <v>16</v>
      </c>
      <c r="D36" s="17"/>
      <c r="E36" s="17"/>
      <c r="I36" s="36">
        <f>D10</f>
        <v>0.7142857142857143</v>
      </c>
    </row>
    <row r="37" spans="3:9">
      <c r="C37" t="s">
        <v>17</v>
      </c>
      <c r="I37" s="2">
        <f>D10</f>
        <v>0.7142857142857143</v>
      </c>
    </row>
    <row r="39" spans="3:9">
      <c r="E39" s="81" t="s">
        <v>55</v>
      </c>
    </row>
    <row r="40" spans="3:9">
      <c r="E40" t="s">
        <v>50</v>
      </c>
    </row>
    <row r="41" spans="3:9">
      <c r="E41" t="s">
        <v>53</v>
      </c>
    </row>
  </sheetData>
  <mergeCells count="2">
    <mergeCell ref="J30:J31"/>
    <mergeCell ref="C8:K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8" r:id="rId4">
          <objectPr defaultSize="0" autoPict="0" r:id="rId5">
            <anchor moveWithCells="1" sizeWithCells="1">
              <from>
                <xdr:col>3</xdr:col>
                <xdr:colOff>361950</xdr:colOff>
                <xdr:row>8</xdr:row>
                <xdr:rowOff>142875</xdr:rowOff>
              </from>
              <to>
                <xdr:col>5</xdr:col>
                <xdr:colOff>19050</xdr:colOff>
                <xdr:row>8</xdr:row>
                <xdr:rowOff>428625</xdr:rowOff>
              </to>
            </anchor>
          </objectPr>
        </oleObject>
      </mc:Choice>
      <mc:Fallback>
        <oleObject progId="Equation.3" shapeId="4098" r:id="rId4"/>
      </mc:Fallback>
    </mc:AlternateContent>
    <mc:AlternateContent xmlns:mc="http://schemas.openxmlformats.org/markup-compatibility/2006">
      <mc:Choice Requires="x14">
        <oleObject progId="Equation.3" shapeId="4099" r:id="rId6">
          <objectPr defaultSize="0" autoPict="0" r:id="rId7">
            <anchor moveWithCells="1" sizeWithCells="1">
              <from>
                <xdr:col>8</xdr:col>
                <xdr:colOff>285750</xdr:colOff>
                <xdr:row>8</xdr:row>
                <xdr:rowOff>171450</xdr:rowOff>
              </from>
              <to>
                <xdr:col>10</xdr:col>
                <xdr:colOff>123825</xdr:colOff>
                <xdr:row>8</xdr:row>
                <xdr:rowOff>447675</xdr:rowOff>
              </to>
            </anchor>
          </objectPr>
        </oleObject>
      </mc:Choice>
      <mc:Fallback>
        <oleObject progId="Equation.3" shapeId="4099" r:id="rId6"/>
      </mc:Fallback>
    </mc:AlternateContent>
    <mc:AlternateContent xmlns:mc="http://schemas.openxmlformats.org/markup-compatibility/2006">
      <mc:Choice Requires="x14">
        <oleObject progId="Equation.DSMT4" shapeId="4119" r:id="rId8">
          <objectPr defaultSize="0" autoPict="0" r:id="rId9">
            <anchor moveWithCells="1">
              <from>
                <xdr:col>10</xdr:col>
                <xdr:colOff>266700</xdr:colOff>
                <xdr:row>27</xdr:row>
                <xdr:rowOff>57150</xdr:rowOff>
              </from>
              <to>
                <xdr:col>14</xdr:col>
                <xdr:colOff>171450</xdr:colOff>
                <xdr:row>37</xdr:row>
                <xdr:rowOff>57150</xdr:rowOff>
              </to>
            </anchor>
          </objectPr>
        </oleObject>
      </mc:Choice>
      <mc:Fallback>
        <oleObject progId="Equation.DSMT4" shapeId="4119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52"/>
  <sheetViews>
    <sheetView topLeftCell="A40" workbookViewId="0">
      <selection activeCell="E49" sqref="E49:F49"/>
    </sheetView>
  </sheetViews>
  <sheetFormatPr defaultRowHeight="12.75"/>
  <cols>
    <col min="1" max="1" width="2" customWidth="1"/>
    <col min="2" max="2" width="6.5703125" customWidth="1"/>
    <col min="6" max="6" width="8" style="14" customWidth="1"/>
    <col min="7" max="7" width="1.42578125" style="14" customWidth="1"/>
    <col min="8" max="8" width="6.42578125" customWidth="1"/>
    <col min="9" max="9" width="9.42578125" customWidth="1"/>
  </cols>
  <sheetData>
    <row r="1" spans="2:10" ht="7.9" customHeight="1"/>
    <row r="2" spans="2:10" ht="32.25" customHeight="1">
      <c r="B2" s="1" t="s">
        <v>30</v>
      </c>
      <c r="D2" s="62" t="s">
        <v>47</v>
      </c>
    </row>
    <row r="3" spans="2:10" ht="20.100000000000001" customHeight="1">
      <c r="B3" s="1"/>
      <c r="C3" s="53" t="s">
        <v>2</v>
      </c>
      <c r="D3" s="54"/>
      <c r="E3" s="52"/>
    </row>
    <row r="4" spans="2:10" ht="20.100000000000001" customHeight="1">
      <c r="B4" s="1"/>
      <c r="C4" s="55" t="s">
        <v>36</v>
      </c>
      <c r="D4" s="5"/>
      <c r="E4" s="47">
        <v>14</v>
      </c>
    </row>
    <row r="5" spans="2:10" ht="20.100000000000001" customHeight="1">
      <c r="B5" s="1"/>
      <c r="C5" s="55" t="s">
        <v>37</v>
      </c>
      <c r="D5" s="5"/>
      <c r="E5" s="47">
        <v>5</v>
      </c>
    </row>
    <row r="6" spans="2:10" ht="20.100000000000001" customHeight="1">
      <c r="B6" s="1"/>
      <c r="C6" s="55" t="s">
        <v>38</v>
      </c>
      <c r="D6" s="5"/>
      <c r="E6" s="50">
        <v>3</v>
      </c>
    </row>
    <row r="7" spans="2:10" ht="20.100000000000001" customHeight="1">
      <c r="B7" s="1"/>
      <c r="C7" s="56" t="s">
        <v>39</v>
      </c>
      <c r="D7" s="57"/>
      <c r="E7" s="51">
        <v>8</v>
      </c>
    </row>
    <row r="8" spans="2:10" ht="34.5" customHeight="1">
      <c r="B8" s="75" t="s">
        <v>34</v>
      </c>
      <c r="C8" s="75"/>
      <c r="D8" s="75"/>
      <c r="E8" s="75"/>
      <c r="F8" s="75"/>
      <c r="G8" s="75"/>
      <c r="H8" s="75"/>
      <c r="I8" s="75"/>
      <c r="J8" s="75"/>
    </row>
    <row r="9" spans="2:10" ht="33.75" customHeight="1" thickBot="1">
      <c r="B9" s="1"/>
      <c r="G9" s="13"/>
    </row>
    <row r="10" spans="2:10" ht="18" customHeight="1" thickBot="1">
      <c r="B10" s="9" t="s">
        <v>7</v>
      </c>
      <c r="C10" s="10">
        <f>E4/E5</f>
        <v>2.8</v>
      </c>
      <c r="E10" s="15" t="s">
        <v>8</v>
      </c>
      <c r="F10" s="15" t="s">
        <v>14</v>
      </c>
      <c r="G10" s="18"/>
    </row>
    <row r="11" spans="2:10" ht="15" thickBot="1">
      <c r="B11" s="7" t="s">
        <v>9</v>
      </c>
      <c r="C11" s="8" t="s">
        <v>10</v>
      </c>
      <c r="D11" s="22" t="s">
        <v>11</v>
      </c>
      <c r="E11" s="11" t="s">
        <v>12</v>
      </c>
      <c r="F11" s="11" t="s">
        <v>15</v>
      </c>
      <c r="G11" s="19"/>
      <c r="I11" s="22" t="s">
        <v>13</v>
      </c>
    </row>
    <row r="12" spans="2:10" ht="13.5" customHeight="1" thickBot="1">
      <c r="B12" s="4">
        <v>0</v>
      </c>
      <c r="C12" s="3">
        <f>$C$10^B12/FACT(B12)</f>
        <v>1</v>
      </c>
      <c r="D12" s="59">
        <f>1/C25</f>
        <v>3.0206712379052029E-2</v>
      </c>
      <c r="E12" s="3">
        <f>B12*D12</f>
        <v>0</v>
      </c>
      <c r="F12" s="20">
        <f>B12*(D12+D13+D14+D15)</f>
        <v>0</v>
      </c>
      <c r="G12" s="13"/>
      <c r="I12" s="78" t="s">
        <v>20</v>
      </c>
    </row>
    <row r="13" spans="2:10">
      <c r="B13" s="4">
        <v>1</v>
      </c>
      <c r="C13" s="3">
        <f>$C$10^B13/FACT(B13)</f>
        <v>2.8</v>
      </c>
      <c r="D13" s="23">
        <f t="shared" ref="D13:D23" si="0">$D$12*C13</f>
        <v>8.4578794661345671E-2</v>
      </c>
      <c r="E13" s="3">
        <f t="shared" ref="E13:E23" si="1">B13*D13</f>
        <v>8.4578794661345671E-2</v>
      </c>
      <c r="F13" s="20">
        <f>B13*D16</f>
        <v>0.10314853891143666</v>
      </c>
      <c r="G13" s="13"/>
      <c r="I13" s="79"/>
    </row>
    <row r="14" spans="2:10">
      <c r="B14" s="4">
        <v>2</v>
      </c>
      <c r="C14" s="3">
        <f>$C$10^B14/FACT(B14)</f>
        <v>3.9199999999999995</v>
      </c>
      <c r="D14" s="23">
        <f t="shared" si="0"/>
        <v>0.11841031252588394</v>
      </c>
      <c r="E14" s="3">
        <f t="shared" si="1"/>
        <v>0.23682062505176787</v>
      </c>
      <c r="F14" s="20">
        <f t="shared" ref="F14:F20" si="2">B14*D17</f>
        <v>0.19254393930134839</v>
      </c>
      <c r="G14" s="13"/>
      <c r="I14" s="79"/>
    </row>
    <row r="15" spans="2:10" ht="13.5" thickBot="1">
      <c r="B15" s="37">
        <v>3</v>
      </c>
      <c r="C15" s="38">
        <f>$C$10^B15/FACT(B15)</f>
        <v>3.6586666666666656</v>
      </c>
      <c r="D15" s="23">
        <f t="shared" si="0"/>
        <v>0.110516291690825</v>
      </c>
      <c r="E15" s="3">
        <f t="shared" si="1"/>
        <v>0.33154887507247499</v>
      </c>
      <c r="F15" s="20">
        <f t="shared" si="2"/>
        <v>0.26956151502188774</v>
      </c>
      <c r="G15" s="13"/>
      <c r="I15" s="79"/>
    </row>
    <row r="16" spans="2:10" ht="13.5" thickTop="1">
      <c r="B16" s="4">
        <v>4</v>
      </c>
      <c r="C16" s="3">
        <f>($C$10/$E$6)^(B16-$E$6)*$C$15</f>
        <v>3.4147555555555544</v>
      </c>
      <c r="D16" s="23">
        <f t="shared" si="0"/>
        <v>0.10314853891143666</v>
      </c>
      <c r="E16" s="3">
        <f t="shared" si="1"/>
        <v>0.41259415564574664</v>
      </c>
      <c r="F16" s="20">
        <f t="shared" si="2"/>
        <v>0.33545432980501577</v>
      </c>
      <c r="G16" s="13"/>
      <c r="I16" s="79"/>
    </row>
    <row r="17" spans="2:9">
      <c r="B17" s="4">
        <v>5</v>
      </c>
      <c r="C17" s="3">
        <f t="shared" ref="C17:C23" si="3">($C$10/$E$6)^(B17-$E$6)*$C$15</f>
        <v>3.1871051851851835</v>
      </c>
      <c r="D17" s="23">
        <f t="shared" si="0"/>
        <v>9.6271969650674194E-2</v>
      </c>
      <c r="E17" s="3">
        <f t="shared" si="1"/>
        <v>0.48135984825337097</v>
      </c>
      <c r="F17" s="20">
        <f t="shared" si="2"/>
        <v>0.39136338477251842</v>
      </c>
      <c r="G17" s="13"/>
      <c r="I17" s="79"/>
    </row>
    <row r="18" spans="2:9">
      <c r="B18" s="4">
        <v>6</v>
      </c>
      <c r="C18" s="3">
        <f t="shared" si="3"/>
        <v>2.9746315061728379</v>
      </c>
      <c r="D18" s="23">
        <f t="shared" si="0"/>
        <v>8.9853838340629252E-2</v>
      </c>
      <c r="E18" s="3">
        <f t="shared" si="1"/>
        <v>0.53912303004377549</v>
      </c>
      <c r="F18" s="20">
        <f t="shared" si="2"/>
        <v>0.43832699094522054</v>
      </c>
      <c r="G18" s="13"/>
      <c r="I18" s="79"/>
    </row>
    <row r="19" spans="2:9">
      <c r="B19" s="4">
        <v>7</v>
      </c>
      <c r="C19" s="3">
        <f t="shared" si="3"/>
        <v>2.7763227390946481</v>
      </c>
      <c r="D19" s="23">
        <f t="shared" si="0"/>
        <v>8.3863582451253943E-2</v>
      </c>
      <c r="E19" s="3">
        <f t="shared" si="1"/>
        <v>0.58704507715877763</v>
      </c>
      <c r="F19" s="20">
        <f t="shared" si="2"/>
        <v>0.47728939014035132</v>
      </c>
      <c r="G19" s="13"/>
      <c r="I19" s="79"/>
    </row>
    <row r="20" spans="2:9">
      <c r="B20" s="4">
        <v>8</v>
      </c>
      <c r="C20" s="3">
        <f t="shared" si="3"/>
        <v>2.5912345564883381</v>
      </c>
      <c r="D20" s="23">
        <f t="shared" si="0"/>
        <v>7.8272676954503684E-2</v>
      </c>
      <c r="E20" s="3">
        <f t="shared" si="1"/>
        <v>0.62618141563602947</v>
      </c>
      <c r="F20" s="20">
        <f t="shared" si="2"/>
        <v>0.50910868281637467</v>
      </c>
      <c r="G20" s="13"/>
      <c r="I20" s="79"/>
    </row>
    <row r="21" spans="2:9">
      <c r="B21" s="4">
        <v>9</v>
      </c>
      <c r="C21" s="3">
        <f t="shared" si="3"/>
        <v>2.4184855860557821</v>
      </c>
      <c r="D21" s="23">
        <f t="shared" si="0"/>
        <v>7.305449849087009E-2</v>
      </c>
      <c r="E21" s="3">
        <f t="shared" si="1"/>
        <v>0.65749048641783081</v>
      </c>
      <c r="F21" s="20"/>
      <c r="G21" s="13"/>
      <c r="I21" s="79"/>
    </row>
    <row r="22" spans="2:9">
      <c r="B22" s="4">
        <v>10</v>
      </c>
      <c r="C22" s="3">
        <f t="shared" si="3"/>
        <v>2.2572532136520631</v>
      </c>
      <c r="D22" s="23">
        <f t="shared" si="0"/>
        <v>6.8184198591478756E-2</v>
      </c>
      <c r="E22" s="3">
        <f t="shared" si="1"/>
        <v>0.68184198591478751</v>
      </c>
      <c r="F22" s="20"/>
      <c r="G22" s="13"/>
      <c r="I22" s="79"/>
    </row>
    <row r="23" spans="2:9">
      <c r="B23" s="4">
        <v>11</v>
      </c>
      <c r="C23" s="3">
        <f t="shared" si="3"/>
        <v>2.1067696660752588</v>
      </c>
      <c r="D23" s="23">
        <f t="shared" si="0"/>
        <v>6.3638585352046834E-2</v>
      </c>
      <c r="E23" s="3">
        <f t="shared" si="1"/>
        <v>0.7000244388725152</v>
      </c>
      <c r="F23" s="20"/>
      <c r="G23" s="13"/>
      <c r="I23" s="79"/>
    </row>
    <row r="24" spans="2:9" ht="15" thickBot="1">
      <c r="B24" s="14"/>
      <c r="C24" s="39" t="s">
        <v>21</v>
      </c>
      <c r="D24" s="3"/>
      <c r="E24" s="15" t="s">
        <v>8</v>
      </c>
      <c r="F24" s="15" t="s">
        <v>14</v>
      </c>
      <c r="G24" s="13"/>
      <c r="I24" s="3"/>
    </row>
    <row r="25" spans="2:9" ht="13.5" thickBot="1">
      <c r="B25" s="43" t="s">
        <v>26</v>
      </c>
      <c r="C25" s="27">
        <f>SUM(C12:C24)</f>
        <v>33.105224674946328</v>
      </c>
      <c r="D25" s="3">
        <f>SUM(D12:D24)</f>
        <v>0.99999999999999989</v>
      </c>
      <c r="E25" s="60">
        <f>SUM(E12:E24)</f>
        <v>5.3386087327284217</v>
      </c>
      <c r="F25" s="61">
        <f>SUM(F12:F22)</f>
        <v>2.7167967717141535</v>
      </c>
      <c r="G25" s="13"/>
      <c r="I25" s="3"/>
    </row>
    <row r="26" spans="2:9" ht="5.25" customHeight="1">
      <c r="B26" s="12"/>
      <c r="C26" s="28"/>
      <c r="D26" s="3"/>
      <c r="E26" s="3"/>
      <c r="F26" s="20"/>
      <c r="G26" s="13"/>
      <c r="I26" s="3"/>
    </row>
    <row r="27" spans="2:9">
      <c r="I27" s="2"/>
    </row>
    <row r="28" spans="2:9" ht="15" customHeight="1">
      <c r="B28" s="16" t="s">
        <v>0</v>
      </c>
      <c r="D28" s="16"/>
      <c r="E28" s="16"/>
      <c r="H28" s="2">
        <f>E25</f>
        <v>5.3386087327284217</v>
      </c>
    </row>
    <row r="29" spans="2:9">
      <c r="B29" s="16" t="s">
        <v>1</v>
      </c>
      <c r="C29" s="16"/>
      <c r="D29" s="16"/>
      <c r="H29" s="2">
        <f>F25</f>
        <v>2.7167967717141535</v>
      </c>
    </row>
    <row r="30" spans="2:9">
      <c r="B30" s="35" t="s">
        <v>3</v>
      </c>
      <c r="C30" s="35"/>
      <c r="D30" s="35"/>
      <c r="E30" s="33"/>
      <c r="F30" s="33"/>
      <c r="G30" s="33"/>
      <c r="H30" s="33">
        <f>H28/(E4*(1-D23))</f>
        <v>0.40724573784178925</v>
      </c>
      <c r="I30" s="40"/>
    </row>
    <row r="31" spans="2:9">
      <c r="B31" s="34" t="s">
        <v>4</v>
      </c>
      <c r="C31" s="34"/>
      <c r="D31" s="34"/>
      <c r="E31" s="33"/>
      <c r="F31" s="33"/>
      <c r="G31" s="33"/>
      <c r="H31" s="33">
        <f>H29/(E4*(1-D23))</f>
        <v>0.20724573784178929</v>
      </c>
      <c r="I31" s="44"/>
    </row>
    <row r="32" spans="2:9">
      <c r="B32" s="17" t="s">
        <v>5</v>
      </c>
      <c r="C32" s="17"/>
      <c r="D32" s="17"/>
      <c r="H32" s="2">
        <f>D12</f>
        <v>3.0206712379052029E-2</v>
      </c>
    </row>
    <row r="33" spans="2:10">
      <c r="B33" s="17" t="s">
        <v>23</v>
      </c>
      <c r="C33" s="17"/>
      <c r="D33" s="17"/>
      <c r="H33" s="2">
        <f>SUM(D15:D23)</f>
        <v>0.76680418043371834</v>
      </c>
    </row>
    <row r="34" spans="2:10">
      <c r="B34" s="17" t="s">
        <v>6</v>
      </c>
      <c r="C34" s="17"/>
      <c r="D34" s="17"/>
      <c r="H34" s="2">
        <f>D23</f>
        <v>6.3638585352046834E-2</v>
      </c>
    </row>
    <row r="35" spans="2:10">
      <c r="B35" s="17"/>
      <c r="C35" s="17"/>
      <c r="D35" s="17"/>
    </row>
    <row r="36" spans="2:10">
      <c r="B36" s="17" t="s">
        <v>16</v>
      </c>
      <c r="C36" s="17"/>
      <c r="D36" s="17"/>
      <c r="H36" s="36">
        <f>(D13+2*D14+3*H33)/E6</f>
        <v>0.87393732033808957</v>
      </c>
    </row>
    <row r="37" spans="2:10">
      <c r="B37" t="s">
        <v>17</v>
      </c>
      <c r="H37" s="2">
        <f>C10</f>
        <v>2.8</v>
      </c>
    </row>
    <row r="40" spans="2:10" ht="50.25" customHeight="1">
      <c r="B40" s="77" t="s">
        <v>45</v>
      </c>
      <c r="C40" s="77"/>
      <c r="D40" s="77"/>
      <c r="E40" s="77"/>
      <c r="F40" s="77"/>
      <c r="G40" s="77"/>
      <c r="H40" s="77"/>
      <c r="I40" s="77"/>
      <c r="J40" s="77"/>
    </row>
    <row r="49" spans="4:6">
      <c r="D49" s="81" t="s">
        <v>56</v>
      </c>
      <c r="E49" s="83" t="s">
        <v>58</v>
      </c>
      <c r="F49" s="82" t="s">
        <v>57</v>
      </c>
    </row>
    <row r="50" spans="4:6">
      <c r="D50" t="s">
        <v>50</v>
      </c>
    </row>
    <row r="51" spans="4:6">
      <c r="D51" t="s">
        <v>51</v>
      </c>
    </row>
    <row r="52" spans="4:6">
      <c r="D52" t="s">
        <v>52</v>
      </c>
    </row>
  </sheetData>
  <mergeCells count="3">
    <mergeCell ref="B8:J8"/>
    <mergeCell ref="B40:J40"/>
    <mergeCell ref="I12:I2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6175" r:id="rId4">
          <objectPr defaultSize="0" autoPict="0" r:id="rId5">
            <anchor moveWithCells="1">
              <from>
                <xdr:col>7</xdr:col>
                <xdr:colOff>28575</xdr:colOff>
                <xdr:row>2</xdr:row>
                <xdr:rowOff>19050</xdr:rowOff>
              </from>
              <to>
                <xdr:col>13</xdr:col>
                <xdr:colOff>28575</xdr:colOff>
                <xdr:row>6</xdr:row>
                <xdr:rowOff>57150</xdr:rowOff>
              </to>
            </anchor>
          </objectPr>
        </oleObject>
      </mc:Choice>
      <mc:Fallback>
        <oleObject progId="Equation.DSMT4" shapeId="6175" r:id="rId4"/>
      </mc:Fallback>
    </mc:AlternateContent>
    <mc:AlternateContent xmlns:mc="http://schemas.openxmlformats.org/markup-compatibility/2006">
      <mc:Choice Requires="x14">
        <oleObject progId="Equation.DSMT4" shapeId="6179" r:id="rId6">
          <objectPr defaultSize="0" r:id="rId7">
            <anchor moveWithCells="1">
              <from>
                <xdr:col>0</xdr:col>
                <xdr:colOff>123825</xdr:colOff>
                <xdr:row>40</xdr:row>
                <xdr:rowOff>57150</xdr:rowOff>
              </from>
              <to>
                <xdr:col>5</xdr:col>
                <xdr:colOff>238125</xdr:colOff>
                <xdr:row>45</xdr:row>
                <xdr:rowOff>152400</xdr:rowOff>
              </to>
            </anchor>
          </objectPr>
        </oleObject>
      </mc:Choice>
      <mc:Fallback>
        <oleObject progId="Equation.DSMT4" shapeId="6179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51"/>
  <sheetViews>
    <sheetView topLeftCell="A37" workbookViewId="0">
      <selection activeCell="D49" sqref="D49"/>
    </sheetView>
  </sheetViews>
  <sheetFormatPr defaultRowHeight="12.75"/>
  <cols>
    <col min="1" max="1" width="2" customWidth="1"/>
    <col min="2" max="2" width="6.5703125" customWidth="1"/>
    <col min="6" max="6" width="8" style="14" customWidth="1"/>
    <col min="7" max="7" width="1.42578125" style="14" customWidth="1"/>
    <col min="8" max="8" width="6.42578125" customWidth="1"/>
  </cols>
  <sheetData>
    <row r="1" spans="2:10" ht="7.9" customHeight="1"/>
    <row r="2" spans="2:10" ht="32.25" customHeight="1">
      <c r="B2" s="1" t="s">
        <v>31</v>
      </c>
      <c r="D2" s="62" t="s">
        <v>47</v>
      </c>
    </row>
    <row r="3" spans="2:10" ht="20.100000000000001" customHeight="1">
      <c r="B3" s="1"/>
      <c r="C3" s="72" t="s">
        <v>24</v>
      </c>
      <c r="D3" s="73"/>
      <c r="E3" s="73"/>
      <c r="F3" s="74"/>
    </row>
    <row r="4" spans="2:10" ht="20.100000000000001" customHeight="1">
      <c r="B4" s="1"/>
      <c r="C4" s="68" t="s">
        <v>36</v>
      </c>
      <c r="D4" s="69"/>
      <c r="E4" s="69"/>
      <c r="F4" s="47">
        <v>5</v>
      </c>
    </row>
    <row r="5" spans="2:10" ht="20.100000000000001" customHeight="1">
      <c r="B5" s="1"/>
      <c r="C5" s="68" t="s">
        <v>37</v>
      </c>
      <c r="D5" s="69"/>
      <c r="E5" s="69"/>
      <c r="F5" s="47">
        <v>3</v>
      </c>
    </row>
    <row r="6" spans="2:10" ht="20.100000000000001" customHeight="1">
      <c r="B6" s="1"/>
      <c r="C6" s="68" t="s">
        <v>38</v>
      </c>
      <c r="D6" s="69"/>
      <c r="E6" s="69"/>
      <c r="F6" s="48">
        <v>3</v>
      </c>
    </row>
    <row r="7" spans="2:10" ht="20.100000000000001" customHeight="1">
      <c r="B7" s="1"/>
      <c r="C7" s="70" t="s">
        <v>39</v>
      </c>
      <c r="D7" s="71"/>
      <c r="E7" s="71"/>
      <c r="F7" s="49" t="s">
        <v>35</v>
      </c>
    </row>
    <row r="8" spans="2:10" ht="64.5" customHeight="1">
      <c r="B8" s="75" t="s">
        <v>40</v>
      </c>
      <c r="C8" s="75"/>
      <c r="D8" s="75"/>
      <c r="E8" s="75"/>
      <c r="F8" s="75"/>
      <c r="G8" s="75"/>
      <c r="H8" s="75"/>
      <c r="I8" s="75"/>
      <c r="J8" s="75"/>
    </row>
    <row r="9" spans="2:10" ht="48" customHeight="1" thickBot="1">
      <c r="B9" s="1"/>
      <c r="G9" s="13"/>
    </row>
    <row r="10" spans="2:10" ht="18" customHeight="1" thickBot="1">
      <c r="B10" s="9" t="s">
        <v>7</v>
      </c>
      <c r="C10" s="10">
        <f>F4/F5</f>
        <v>1.6666666666666667</v>
      </c>
      <c r="E10" s="15" t="s">
        <v>8</v>
      </c>
      <c r="F10" s="15" t="s">
        <v>14</v>
      </c>
      <c r="G10" s="18"/>
    </row>
    <row r="11" spans="2:10" ht="15" thickBot="1">
      <c r="B11" s="7" t="s">
        <v>9</v>
      </c>
      <c r="C11" s="8" t="s">
        <v>10</v>
      </c>
      <c r="D11" s="22" t="s">
        <v>11</v>
      </c>
      <c r="E11" s="11" t="s">
        <v>12</v>
      </c>
      <c r="F11" s="11" t="s">
        <v>15</v>
      </c>
      <c r="G11" s="19"/>
      <c r="I11" s="22" t="s">
        <v>13</v>
      </c>
    </row>
    <row r="12" spans="2:10" ht="13.5" thickBot="1">
      <c r="B12" s="4">
        <v>0</v>
      </c>
      <c r="C12" s="3">
        <f>$C$10^B12/FACT(B12)</f>
        <v>1</v>
      </c>
      <c r="D12" s="29">
        <f>1/C25</f>
        <v>0.17292319171031051</v>
      </c>
      <c r="E12" s="3">
        <f>B12*D12</f>
        <v>0</v>
      </c>
      <c r="F12" s="20">
        <f>B12*(D12+D13+D14+D15)</f>
        <v>0</v>
      </c>
      <c r="G12" s="13"/>
      <c r="I12" s="59">
        <f>1/(F6*$C$10^F6/(FACT(F6)*(F6-$C$10))+SUM(C12:C14))</f>
        <v>0.17266187050359708</v>
      </c>
    </row>
    <row r="13" spans="2:10">
      <c r="B13" s="4">
        <v>1</v>
      </c>
      <c r="C13" s="3">
        <f>$C$10^B13/FACT(B13)</f>
        <v>1.6666666666666667</v>
      </c>
      <c r="D13" s="30">
        <f t="shared" ref="D13:D23" si="0">$D$12*C13</f>
        <v>0.2882053195171842</v>
      </c>
      <c r="E13" s="3">
        <f t="shared" ref="E13:E23" si="1">B13*D13</f>
        <v>0.2882053195171842</v>
      </c>
      <c r="F13" s="20">
        <f>B13*D16</f>
        <v>7.4126882591868379E-2</v>
      </c>
      <c r="G13" s="13"/>
      <c r="I13" s="30">
        <f t="shared" ref="I13:I23" si="2">$I$12*C13</f>
        <v>0.2877697841726618</v>
      </c>
    </row>
    <row r="14" spans="2:10">
      <c r="B14" s="4">
        <v>2</v>
      </c>
      <c r="C14" s="3">
        <f>$C$10^B14/FACT(B14)</f>
        <v>1.3888888888888891</v>
      </c>
      <c r="D14" s="30">
        <f t="shared" si="0"/>
        <v>0.24017109959765351</v>
      </c>
      <c r="E14" s="3">
        <f t="shared" si="1"/>
        <v>0.48034219919530702</v>
      </c>
      <c r="F14" s="20">
        <f t="shared" ref="F14:F19" si="3">B14*D17</f>
        <v>8.236320287985377E-2</v>
      </c>
      <c r="G14" s="13"/>
      <c r="I14" s="30">
        <f t="shared" si="2"/>
        <v>0.23980815347721818</v>
      </c>
    </row>
    <row r="15" spans="2:10" ht="13.5" thickBot="1">
      <c r="B15" s="4">
        <v>3</v>
      </c>
      <c r="C15" s="38">
        <f>$C$10^B15/FACT(B15)</f>
        <v>0.77160493827160515</v>
      </c>
      <c r="D15" s="42">
        <f t="shared" si="0"/>
        <v>0.13342838866536308</v>
      </c>
      <c r="E15" s="3">
        <f t="shared" si="1"/>
        <v>0.40028516599608921</v>
      </c>
      <c r="F15" s="20">
        <f t="shared" si="3"/>
        <v>6.8636002399878146E-2</v>
      </c>
      <c r="G15" s="13"/>
      <c r="I15" s="30">
        <f t="shared" si="2"/>
        <v>0.1332267519317879</v>
      </c>
    </row>
    <row r="16" spans="2:10" ht="13.5" thickTop="1">
      <c r="B16" s="4">
        <v>4</v>
      </c>
      <c r="C16" s="3">
        <f>($C$10/$F$6)^(B16-$F$6)*$C$15</f>
        <v>0.42866941015089177</v>
      </c>
      <c r="D16" s="30">
        <f t="shared" si="0"/>
        <v>7.4126882591868379E-2</v>
      </c>
      <c r="E16" s="3">
        <f t="shared" si="1"/>
        <v>0.29650753036747352</v>
      </c>
      <c r="F16" s="20">
        <f t="shared" si="3"/>
        <v>5.0841483259168999E-2</v>
      </c>
      <c r="G16" s="13"/>
      <c r="I16" s="30">
        <f t="shared" si="2"/>
        <v>7.401486218432661E-2</v>
      </c>
    </row>
    <row r="17" spans="2:9">
      <c r="B17" s="4">
        <v>5</v>
      </c>
      <c r="C17" s="3">
        <f t="shared" ref="C17:C23" si="4">($C$10/$F$6)^(B17-$F$6)*$C$15</f>
        <v>0.238149672306051</v>
      </c>
      <c r="D17" s="30">
        <f t="shared" si="0"/>
        <v>4.1181601439926885E-2</v>
      </c>
      <c r="E17" s="3">
        <f t="shared" si="1"/>
        <v>0.20590800719963442</v>
      </c>
      <c r="F17" s="20">
        <f t="shared" si="3"/>
        <v>3.5306585596645138E-2</v>
      </c>
      <c r="G17" s="13"/>
      <c r="I17" s="30">
        <f t="shared" si="2"/>
        <v>4.1119367880181459E-2</v>
      </c>
    </row>
    <row r="18" spans="2:9">
      <c r="B18" s="4">
        <v>6</v>
      </c>
      <c r="C18" s="3">
        <f t="shared" si="4"/>
        <v>0.13230537350336169</v>
      </c>
      <c r="D18" s="30">
        <f t="shared" si="0"/>
        <v>2.2878667466626049E-2</v>
      </c>
      <c r="E18" s="3">
        <f t="shared" si="1"/>
        <v>0.13727200479975629</v>
      </c>
      <c r="F18" s="20">
        <f t="shared" si="3"/>
        <v>2.3537723731096763E-2</v>
      </c>
      <c r="G18" s="13"/>
      <c r="I18" s="30">
        <f t="shared" si="2"/>
        <v>2.2844093266767479E-2</v>
      </c>
    </row>
    <row r="19" spans="2:9">
      <c r="B19" s="4">
        <v>7</v>
      </c>
      <c r="C19" s="3">
        <f t="shared" si="4"/>
        <v>7.3502985279645383E-2</v>
      </c>
      <c r="D19" s="30">
        <f t="shared" si="0"/>
        <v>1.271037081479225E-2</v>
      </c>
      <c r="E19" s="3">
        <f t="shared" si="1"/>
        <v>8.8972595703545751E-2</v>
      </c>
      <c r="F19" s="20">
        <f t="shared" si="3"/>
        <v>1.5255932047933084E-2</v>
      </c>
      <c r="G19" s="13"/>
      <c r="I19" s="30">
        <f t="shared" si="2"/>
        <v>1.2691162925981932E-2</v>
      </c>
    </row>
    <row r="20" spans="2:9">
      <c r="B20" s="4">
        <v>8</v>
      </c>
      <c r="C20" s="3">
        <f t="shared" si="4"/>
        <v>4.0834991822025213E-2</v>
      </c>
      <c r="D20" s="30">
        <f t="shared" si="0"/>
        <v>7.0613171193290277E-3</v>
      </c>
      <c r="E20" s="3">
        <f t="shared" si="1"/>
        <v>5.6490536954632221E-2</v>
      </c>
      <c r="F20" s="20">
        <f>B20*D23</f>
        <v>9.6863060621797375E-3</v>
      </c>
      <c r="G20" s="13"/>
      <c r="I20" s="30">
        <f t="shared" si="2"/>
        <v>7.0506460699899633E-3</v>
      </c>
    </row>
    <row r="21" spans="2:9">
      <c r="B21" s="4">
        <v>9</v>
      </c>
      <c r="C21" s="3">
        <f t="shared" si="4"/>
        <v>2.2686106567791787E-2</v>
      </c>
      <c r="D21" s="30">
        <f t="shared" si="0"/>
        <v>3.9229539551827938E-3</v>
      </c>
      <c r="E21" s="3">
        <f t="shared" si="1"/>
        <v>3.5306585596645144E-2</v>
      </c>
      <c r="F21" s="20"/>
      <c r="G21" s="13"/>
      <c r="I21" s="30">
        <f t="shared" si="2"/>
        <v>3.917025594438869E-3</v>
      </c>
    </row>
    <row r="22" spans="2:9">
      <c r="B22" s="4">
        <v>10</v>
      </c>
      <c r="C22" s="3">
        <f t="shared" si="4"/>
        <v>1.2603392537662104E-2</v>
      </c>
      <c r="D22" s="30">
        <f t="shared" si="0"/>
        <v>2.1794188639904406E-3</v>
      </c>
      <c r="E22" s="3">
        <f t="shared" si="1"/>
        <v>2.1794188639904406E-2</v>
      </c>
      <c r="F22" s="20"/>
      <c r="G22" s="13"/>
      <c r="I22" s="30">
        <f t="shared" si="2"/>
        <v>2.1761253302438159E-3</v>
      </c>
    </row>
    <row r="23" spans="2:9">
      <c r="B23" s="4">
        <v>11</v>
      </c>
      <c r="C23" s="3">
        <f t="shared" si="4"/>
        <v>7.0018847431456135E-3</v>
      </c>
      <c r="D23" s="30">
        <f t="shared" si="0"/>
        <v>1.2107882577724672E-3</v>
      </c>
      <c r="E23" s="3">
        <f t="shared" si="1"/>
        <v>1.331867083549714E-2</v>
      </c>
      <c r="F23" s="20"/>
      <c r="G23" s="13"/>
      <c r="I23" s="30">
        <f t="shared" si="2"/>
        <v>1.20895851680212E-3</v>
      </c>
    </row>
    <row r="24" spans="2:9" ht="15" thickBot="1">
      <c r="B24" s="31" t="s">
        <v>18</v>
      </c>
      <c r="C24" s="24"/>
      <c r="D24" s="24"/>
      <c r="E24" s="24"/>
      <c r="F24" s="24"/>
      <c r="G24" s="13"/>
      <c r="I24" s="3"/>
    </row>
    <row r="25" spans="2:9" ht="13.5" thickBot="1">
      <c r="B25" s="43" t="s">
        <v>26</v>
      </c>
      <c r="C25" s="27">
        <f>SUM(C12:C23)</f>
        <v>5.7829143107377377</v>
      </c>
      <c r="D25" s="3">
        <f>SUM(D12:D23)</f>
        <v>0.99999999999999956</v>
      </c>
      <c r="E25" s="3">
        <f>SUM(E12:E23)</f>
        <v>2.0244028048056695</v>
      </c>
      <c r="F25" s="20">
        <f>SUM(F12:F22)</f>
        <v>0.35975411856862399</v>
      </c>
      <c r="G25" s="13"/>
      <c r="I25" s="80">
        <f>SUM(I12:I23)</f>
        <v>0.99848880185399724</v>
      </c>
    </row>
    <row r="26" spans="2:9" ht="5.25" customHeight="1">
      <c r="B26" s="12"/>
      <c r="C26" s="28"/>
      <c r="D26" s="3"/>
      <c r="E26" s="3"/>
      <c r="F26" s="20"/>
      <c r="G26" s="13"/>
      <c r="I26" s="3"/>
    </row>
    <row r="27" spans="2:9">
      <c r="I27" s="2"/>
    </row>
    <row r="28" spans="2:9" ht="15" customHeight="1">
      <c r="B28" s="16" t="s">
        <v>0</v>
      </c>
      <c r="D28" s="16"/>
      <c r="E28" s="16"/>
      <c r="H28" s="2">
        <f>H29+C10</f>
        <v>2.0419340097880005</v>
      </c>
    </row>
    <row r="29" spans="2:9">
      <c r="B29" s="16" t="s">
        <v>1</v>
      </c>
      <c r="C29" s="16"/>
      <c r="D29" s="16"/>
      <c r="H29" s="2">
        <f>D15*H36/(1-H36)^2</f>
        <v>0.3752673431213337</v>
      </c>
    </row>
    <row r="30" spans="2:9">
      <c r="B30" s="32" t="s">
        <v>3</v>
      </c>
      <c r="C30" s="32"/>
      <c r="D30" s="32"/>
      <c r="E30" s="6"/>
      <c r="F30" s="33"/>
      <c r="G30" s="33"/>
      <c r="H30" s="33">
        <f>H28/F4</f>
        <v>0.40838680195760013</v>
      </c>
      <c r="I30" s="76" t="s">
        <v>19</v>
      </c>
    </row>
    <row r="31" spans="2:9">
      <c r="B31" s="34" t="s">
        <v>4</v>
      </c>
      <c r="C31" s="34"/>
      <c r="D31" s="34"/>
      <c r="E31" s="6"/>
      <c r="F31" s="33"/>
      <c r="G31" s="33"/>
      <c r="H31" s="33">
        <f>H29/F4</f>
        <v>7.5053468624266734E-2</v>
      </c>
      <c r="I31" s="76"/>
    </row>
    <row r="32" spans="2:9">
      <c r="B32" s="17" t="s">
        <v>5</v>
      </c>
      <c r="C32" s="17"/>
      <c r="D32" s="17"/>
      <c r="H32" s="2">
        <f>I12</f>
        <v>0.17266187050359708</v>
      </c>
    </row>
    <row r="33" spans="2:10">
      <c r="B33" s="17" t="s">
        <v>22</v>
      </c>
      <c r="C33" s="17"/>
      <c r="D33" s="17"/>
      <c r="H33" s="2">
        <f>1-I12</f>
        <v>0.82733812949640295</v>
      </c>
    </row>
    <row r="34" spans="2:10">
      <c r="B34" s="17" t="s">
        <v>6</v>
      </c>
      <c r="C34" s="17"/>
      <c r="D34" s="17"/>
      <c r="H34" s="2">
        <v>0</v>
      </c>
    </row>
    <row r="35" spans="2:10">
      <c r="B35" s="17"/>
      <c r="C35" s="17"/>
      <c r="D35" s="17"/>
    </row>
    <row r="36" spans="2:10">
      <c r="B36" s="17" t="s">
        <v>49</v>
      </c>
      <c r="C36" s="17"/>
      <c r="D36" s="17"/>
      <c r="H36" s="41">
        <f>C10/F6</f>
        <v>0.55555555555555558</v>
      </c>
    </row>
    <row r="37" spans="2:10">
      <c r="B37" t="s">
        <v>17</v>
      </c>
      <c r="H37" s="2">
        <f>C10</f>
        <v>1.6666666666666667</v>
      </c>
    </row>
    <row r="39" spans="2:10" ht="56.25" customHeight="1">
      <c r="B39" s="77" t="s">
        <v>45</v>
      </c>
      <c r="C39" s="77"/>
      <c r="D39" s="77"/>
      <c r="E39" s="77"/>
      <c r="F39" s="77"/>
      <c r="G39" s="77"/>
      <c r="H39" s="77"/>
      <c r="I39" s="77"/>
      <c r="J39" s="77"/>
    </row>
    <row r="49" spans="4:4">
      <c r="D49" s="81" t="s">
        <v>54</v>
      </c>
    </row>
    <row r="50" spans="4:4">
      <c r="D50" t="s">
        <v>50</v>
      </c>
    </row>
    <row r="51" spans="4:4">
      <c r="D51" t="s">
        <v>53</v>
      </c>
    </row>
  </sheetData>
  <mergeCells count="8">
    <mergeCell ref="I30:I31"/>
    <mergeCell ref="B39:J39"/>
    <mergeCell ref="C3:F3"/>
    <mergeCell ref="C4:E4"/>
    <mergeCell ref="C5:E5"/>
    <mergeCell ref="C6:E6"/>
    <mergeCell ref="C7:E7"/>
    <mergeCell ref="B8:J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8202" r:id="rId4">
          <objectPr defaultSize="0" autoPict="0" r:id="rId5">
            <anchor moveWithCells="1" sizeWithCells="1">
              <from>
                <xdr:col>8</xdr:col>
                <xdr:colOff>57150</xdr:colOff>
                <xdr:row>2</xdr:row>
                <xdr:rowOff>38100</xdr:rowOff>
              </from>
              <to>
                <xdr:col>13</xdr:col>
                <xdr:colOff>533400</xdr:colOff>
                <xdr:row>6</xdr:row>
                <xdr:rowOff>133350</xdr:rowOff>
              </to>
            </anchor>
          </objectPr>
        </oleObject>
      </mc:Choice>
      <mc:Fallback>
        <oleObject progId="Equation.DSMT4" shapeId="8202" r:id="rId4"/>
      </mc:Fallback>
    </mc:AlternateContent>
    <mc:AlternateContent xmlns:mc="http://schemas.openxmlformats.org/markup-compatibility/2006">
      <mc:Choice Requires="x14">
        <oleObject progId="Equation.DSMT4" shapeId="8230" r:id="rId6">
          <objectPr defaultSize="0" r:id="rId7">
            <anchor moveWithCells="1">
              <from>
                <xdr:col>1</xdr:col>
                <xdr:colOff>66675</xdr:colOff>
                <xdr:row>39</xdr:row>
                <xdr:rowOff>123825</xdr:rowOff>
              </from>
              <to>
                <xdr:col>5</xdr:col>
                <xdr:colOff>161925</xdr:colOff>
                <xdr:row>45</xdr:row>
                <xdr:rowOff>57150</xdr:rowOff>
              </to>
            </anchor>
          </objectPr>
        </oleObject>
      </mc:Choice>
      <mc:Fallback>
        <oleObject progId="Equation.DSMT4" shapeId="8230" r:id="rId6"/>
      </mc:Fallback>
    </mc:AlternateContent>
    <mc:AlternateContent xmlns:mc="http://schemas.openxmlformats.org/markup-compatibility/2006">
      <mc:Choice Requires="x14">
        <oleObject progId="Equation.DSMT4" shapeId="8234" r:id="rId8">
          <objectPr defaultSize="0" autoPict="0" r:id="rId9">
            <anchor moveWithCells="1">
              <from>
                <xdr:col>10</xdr:col>
                <xdr:colOff>19050</xdr:colOff>
                <xdr:row>34</xdr:row>
                <xdr:rowOff>161925</xdr:rowOff>
              </from>
              <to>
                <xdr:col>12</xdr:col>
                <xdr:colOff>171450</xdr:colOff>
                <xdr:row>37</xdr:row>
                <xdr:rowOff>104775</xdr:rowOff>
              </to>
            </anchor>
          </objectPr>
        </oleObject>
      </mc:Choice>
      <mc:Fallback>
        <oleObject progId="Equation.DSMT4" shapeId="8234" r:id="rId8"/>
      </mc:Fallback>
    </mc:AlternateContent>
    <mc:AlternateContent xmlns:mc="http://schemas.openxmlformats.org/markup-compatibility/2006">
      <mc:Choice Requires="x14">
        <oleObject progId="Equation.DSMT4" shapeId="8235" r:id="rId10">
          <objectPr defaultSize="0" r:id="rId11">
            <anchor moveWithCells="1">
              <from>
                <xdr:col>10</xdr:col>
                <xdr:colOff>0</xdr:colOff>
                <xdr:row>30</xdr:row>
                <xdr:rowOff>104775</xdr:rowOff>
              </from>
              <to>
                <xdr:col>16</xdr:col>
                <xdr:colOff>266700</xdr:colOff>
                <xdr:row>33</xdr:row>
                <xdr:rowOff>123825</xdr:rowOff>
              </to>
            </anchor>
          </objectPr>
        </oleObject>
      </mc:Choice>
      <mc:Fallback>
        <oleObject progId="Equation.DSMT4" shapeId="8235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M-M-1 ztraty</vt:lpstr>
      <vt:lpstr>M-M-1 infty</vt:lpstr>
      <vt:lpstr>M-M-n ztraty</vt:lpstr>
      <vt:lpstr>M-M-n infty</vt:lpstr>
    </vt:vector>
  </TitlesOfParts>
  <Company>ČVUT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Voráčová</dc:creator>
  <cp:lastModifiedBy>Voracova</cp:lastModifiedBy>
  <dcterms:created xsi:type="dcterms:W3CDTF">2004-05-20T11:18:43Z</dcterms:created>
  <dcterms:modified xsi:type="dcterms:W3CDTF">2020-05-14T11:54:19Z</dcterms:modified>
</cp:coreProperties>
</file>